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Tarifas Crossborder" sheetId="2" r:id="rId5"/>
    <sheet name=" Transfer" sheetId="3" r:id="rId6"/>
  </sheets>
</workbook>
</file>

<file path=xl/comments1.xml><?xml version="1.0" encoding="utf-8"?>
<comments xmlns="http://schemas.openxmlformats.org/spreadsheetml/2006/main">
  <authors>
    <author>Pedro</author>
  </authors>
  <commentList>
    <comment ref="J6" authorId="0">
      <text>
        <r>
          <rPr>
            <sz val="11"/>
            <color indexed="8"/>
            <rFont val="Helvetica Neue"/>
          </rPr>
          <t>Pedro:
CPAC AL 1 de Abril de 2018</t>
        </r>
      </text>
    </comment>
    <comment ref="P6" authorId="0">
      <text>
        <r>
          <rPr>
            <sz val="11"/>
            <color indexed="8"/>
            <rFont val="Helvetica Neue"/>
          </rPr>
          <t xml:space="preserve">Pedro:
CPAC AL 1 de Octubre  2018
</t>
        </r>
      </text>
    </comment>
  </commentList>
</comments>
</file>

<file path=xl/sharedStrings.xml><?xml version="1.0" encoding="utf-8"?>
<sst xmlns="http://schemas.openxmlformats.org/spreadsheetml/2006/main" uniqueCount="148">
  <si>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</si>
  <si>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</si>
  <si>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</si>
  <si>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</si>
  <si>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Tarifas Crossborder</t>
  </si>
  <si>
    <t>Table 1</t>
  </si>
  <si>
    <t>PESOS</t>
  </si>
  <si>
    <t>DOLARES</t>
  </si>
  <si>
    <t>CPAC</t>
  </si>
  <si>
    <t>TC</t>
  </si>
  <si>
    <t>TARIFAS US CARRIERS 2023</t>
  </si>
  <si>
    <t>USD</t>
  </si>
  <si>
    <t>Hazmat</t>
  </si>
  <si>
    <t>ORIGEN</t>
  </si>
  <si>
    <t>DESTINO</t>
  </si>
  <si>
    <t>TIPO VIAJE</t>
  </si>
  <si>
    <t>CAJA</t>
  </si>
  <si>
    <t>TIPO</t>
  </si>
  <si>
    <t>KMC</t>
  </si>
  <si>
    <t>Tarifas USD</t>
  </si>
  <si>
    <t>NOM</t>
  </si>
  <si>
    <t>TOTAL</t>
  </si>
  <si>
    <t>Adicional</t>
  </si>
  <si>
    <t>TARIFA PESOS</t>
  </si>
  <si>
    <t>Tarifas MXN</t>
  </si>
  <si>
    <t>Adicionales</t>
  </si>
  <si>
    <t>, CELAYA, GUANAJUATO</t>
  </si>
  <si>
    <t>, NUEVO LAREDO, TAMAULIPAS</t>
  </si>
  <si>
    <t>SENCILLO</t>
  </si>
  <si>
    <t>SECO</t>
  </si>
  <si>
    <t>NORMAL -- 53</t>
  </si>
  <si>
    <t>, GUANAJUATO, GUANAJUATO</t>
  </si>
  <si>
    <t>, CD.JUAREZ, CHIHUAHUA</t>
  </si>
  <si>
    <t>, CHIHUAHUA, CHIHUAHUA</t>
  </si>
  <si>
    <t>, IRAPUATO, GUANAJUATO</t>
  </si>
  <si>
    <t>, HERMOSILLO, SONORA</t>
  </si>
  <si>
    <t>, LEON, GUANAJUATO</t>
  </si>
  <si>
    <t>, PACHUCA DE SOTO, HIDALGO</t>
  </si>
  <si>
    <t>, QUERETARO, QUERETARO</t>
  </si>
  <si>
    <t>, SAN JUAN DEL RIO, QUERETARO</t>
  </si>
  <si>
    <t>, SAN LUIS POTOSI, SAN LUIS POTOSI</t>
  </si>
  <si>
    <t>, MATEHUALA, SAN LUIS POTOSI</t>
  </si>
  <si>
    <t>, SILAO, GUANAJUATO</t>
  </si>
  <si>
    <t>, ZACATECAS, ZACATECAS</t>
  </si>
  <si>
    <t>, AGUASCALIENTES, AGUASCALIENTES</t>
  </si>
  <si>
    <t>TEPIC, NAYARIT</t>
  </si>
  <si>
    <t>NORMAL -- 54</t>
  </si>
  <si>
    <t>, GUADALAJARA, JALISCO</t>
  </si>
  <si>
    <t>, LAGOS DE MORENO, JALISCO</t>
  </si>
  <si>
    <t>, MORELIA, MICHOACAN</t>
  </si>
  <si>
    <t>, OCOTLAN, JALISCO</t>
  </si>
  <si>
    <t>, TLAQUEPAQUE, JALISCO</t>
  </si>
  <si>
    <t>, LERMA, ESTADO DE MEXICO</t>
  </si>
  <si>
    <t>, JILOTEPEC, ESTADO DE MEXICO</t>
  </si>
  <si>
    <t>, CUAUTITLAN, ESTADO DE MEXICO</t>
  </si>
  <si>
    <t>MONTERREY</t>
  </si>
  <si>
    <t>SALTILLO</t>
  </si>
  <si>
    <t>NORMAL -- 55</t>
  </si>
  <si>
    <t>, TULTITLAN, ESTADO DE MEXICO</t>
  </si>
  <si>
    <t>, NAUCALPAN, ESTADO DE MEXICO</t>
  </si>
  <si>
    <t>, NAUCALPAN  ESTADO DE MEXICO</t>
  </si>
  <si>
    <t>, TLALNEPANTLA, ESTADO DE MEXICO</t>
  </si>
  <si>
    <t>, TLALNEPANTLA , EDO. DE MEXICO</t>
  </si>
  <si>
    <t>, CUERNAVACA, MORELOS</t>
  </si>
  <si>
    <t xml:space="preserve"> MEXICO, D.F.</t>
  </si>
  <si>
    <t>, TOLUCA, ESTADO DE MEXICO</t>
  </si>
  <si>
    <t>, APODACA, NUEVO LEON</t>
  </si>
  <si>
    <t>, MONTEMORELOS, NUEVO LEON</t>
  </si>
  <si>
    <t>, MONTERREY, NUEVO LEON</t>
  </si>
  <si>
    <t>, DURANGO, DURANGO</t>
  </si>
  <si>
    <t>, GOMEZ PALACIO, DURANGO</t>
  </si>
  <si>
    <t>, SALTILLO, COAHUILA</t>
  </si>
  <si>
    <t>, TAMPICO, TAMAULIPAS</t>
  </si>
  <si>
    <t>, TORREON, COAHUILA</t>
  </si>
  <si>
    <t>, TIJUANA, BAJA CALIFORNIA</t>
  </si>
  <si>
    <t>, JUAREZ, NUEVO LEON</t>
  </si>
  <si>
    <t>, ACAPULCO DE JUAREZ, GUERRERO</t>
  </si>
  <si>
    <t>CULIACAN</t>
  </si>
  <si>
    <t>VILLAHERMOSA, CENTRO, TABASCO</t>
  </si>
  <si>
    <t>, CENTRO, TABASCO</t>
  </si>
  <si>
    <t>CANCUN, BENITO JUAREZ, Q ROO</t>
  </si>
  <si>
    <t>, FRONTERA HIDALGO, CHIAPAS</t>
  </si>
  <si>
    <t>, HUEJOTZINGO, PUEBLA</t>
  </si>
  <si>
    <t>, PUEBLA, PUEBLA</t>
  </si>
  <si>
    <t>, MERIDA, YUCATAN</t>
  </si>
  <si>
    <t>, ORIZABA, VERACRUZ</t>
  </si>
  <si>
    <t>, SAN MARTIN TEXMELUCAN, PUEBLA</t>
  </si>
  <si>
    <t xml:space="preserve">SAN JOSE CHIAPA, PUEBLA </t>
  </si>
  <si>
    <t>, TEHUACAN, PUEBLA</t>
  </si>
  <si>
    <t>, OAXACA, OAXACA</t>
  </si>
  <si>
    <t>, TLAXCALA, TLAXCALA</t>
  </si>
  <si>
    <t>CD. Del Carmen, Campeche</t>
  </si>
  <si>
    <t>, VERACRUZ, VERACRUZ</t>
  </si>
  <si>
    <t>COATZACOALCOS, VERACRUZ</t>
  </si>
  <si>
    <t>, VILLAHERMOSA, TABASCO</t>
  </si>
  <si>
    <t>ATIZAPAN DE ZARAGOZA,MEX</t>
  </si>
  <si>
    <t>CORREGIDORA,QR</t>
  </si>
  <si>
    <t>RAMOS ARIZPE,COAH</t>
  </si>
  <si>
    <t>SAN NICOLAS DE LOS GARZA,NL</t>
  </si>
  <si>
    <t>SAN NICOLAS,NL</t>
  </si>
  <si>
    <t>SANTA CATARINA,NL</t>
  </si>
  <si>
    <t>ZAPOPAN,JAL</t>
  </si>
  <si>
    <t>MONCLOVA,COAH</t>
  </si>
  <si>
    <t>,MONCLOVA, COAH</t>
  </si>
  <si>
    <t>NOTAS</t>
  </si>
  <si>
    <t>Vigencia de Tarifa 1 mes y en caso de autorizar y usar el servicio hasta el 31 de Diciembre de 2023</t>
  </si>
  <si>
    <t>El costo del CPAC es Varible de acuerdo a los incrementos que se vayan marcando por parte de SHCP y se recalcula de manera mensual Tarifa Actualizada al 30 de Septiembre 2022</t>
  </si>
  <si>
    <t>El costo de las Casetas es Variable de acuerdo a las modificaciones de SCT</t>
  </si>
  <si>
    <t>Estas tarifas Inlcuyen las casetas obligatorias en caso de requerir 2op y pistas son costos adicionales</t>
  </si>
  <si>
    <t>En caso de Requerir Pistas no Obligatorias y de Libramientos sera de acuerdo a las tarifas que establece SCT http://app.sct.gob.mx/sibuac_internet/ControllerUI?action=cmdSolRutas</t>
  </si>
  <si>
    <t xml:space="preserve">Los embarques HAZMAT tienen un costo adicional del 30% del valor del flete Unicamente </t>
  </si>
  <si>
    <t>PARA LOS SERVICIOS HAZMAT ES IMPORTANTE REQUERIR EL EQUIPO DESDE UN INICIO YA QUE SON REMOLQUES CON PERMISOS ESPECIALES</t>
  </si>
  <si>
    <t>Tiempo Libre de Demora para cargar y/o descarga es de 3 hrs costo adicional 50usd por hora</t>
  </si>
  <si>
    <t>Costo de estadia de tractor 800usd</t>
  </si>
  <si>
    <t>En caso de requerir equipo especial de sujecion gatas o algun otro adicional como equipo de seguridad solicitarlo al tiempo que solicitan el remolque</t>
  </si>
  <si>
    <t>Costo de Vacios $26 pesos por Kilometro desde el punto de partida hasta el punto de carga mas el importe del flete</t>
  </si>
  <si>
    <t>Paradas dentro de Ruta 3,500.00</t>
  </si>
  <si>
    <t>Paradas fuera de ruta 2,000.00 mas el kilometraje adicional x 26 pesos el km del desvio hasta el retomar la ruta nuevamente</t>
  </si>
  <si>
    <t>Tiempo libre en Rampa o Almacen para Liberar Remolque 3Hrs Libres Costo Adicional 30usd x hora</t>
  </si>
  <si>
    <t>En caso de solicitar una unidad y no sacarla a transito se cobrara como estadia de tractor 450usd</t>
  </si>
  <si>
    <t>En caso de querer retornar la unidad para no generar la estadia se cobra el Movimiento en Falso Kilometraje Redondo x 35pesosxKm</t>
  </si>
  <si>
    <t>Las tarifas solo aplican si se tiene la unidad disponible en el origen de carga si se requiere mover en vacio se cobrara el costo del km en vacio a 26 pesos por KM</t>
  </si>
  <si>
    <t xml:space="preserve"> Transfer</t>
  </si>
  <si>
    <t>Servicio de Cruce Internacional</t>
  </si>
  <si>
    <t>Ruta</t>
  </si>
  <si>
    <t>Importe</t>
  </si>
  <si>
    <t>Moneda</t>
  </si>
  <si>
    <t>Laredo - Nuevo Laredo</t>
  </si>
  <si>
    <t>usd</t>
  </si>
  <si>
    <t>Nuevo Laredo - Laredo</t>
  </si>
  <si>
    <t>En caso de requerir factura en pesos se facturara al TC del dia que se hace el servicio</t>
  </si>
  <si>
    <t>ACCESORIO</t>
  </si>
  <si>
    <t>DESCRIPCION</t>
  </si>
  <si>
    <t>PRECIO DE VENTA</t>
  </si>
  <si>
    <t>HRS DEMORA</t>
  </si>
  <si>
    <t>2 GRATIS DE LA TERCER HRA EN ADELANTE TIENE CARGO (AFN NO CUENTA CON TARIFA SOLO AFN LOG.)</t>
  </si>
  <si>
    <t>35usd</t>
  </si>
  <si>
    <t>EJEMPLO NOS SOLICITAN TRANSFER A LAS 3 Y NOS DESPACHAN O ENTREGAN DOCUMENTOS Y CARGA HASTA LAS 6,</t>
  </si>
  <si>
    <t>ESTANDO EN ROJO/AMARILLO POR MAS DE 2 HORAS.</t>
  </si>
  <si>
    <t>CRUCE EN FALSO</t>
  </si>
  <si>
    <t>CUANDO EL OP DEBE REGRESARSE POR DETALLES MECANICO DE CAJA. O CUANDO EN DOMINGO SE CITA A OP PARA CRUCE URGENTE Y LA CAJA NO LLEGA A PATIO</t>
  </si>
  <si>
    <t xml:space="preserve">IGUAL AL CRUCE </t>
  </si>
  <si>
    <t>Inspeccion</t>
  </si>
  <si>
    <t>Desvio a realizar Inspeccion en alguna dependencia gubernamental lado Mexicano o Americano con 2hrs libres del proceso, costo adicional al costo del cruce</t>
  </si>
  <si>
    <t>90usd</t>
  </si>
  <si>
    <t>MOV. LOC. AMERICANO</t>
  </si>
  <si>
    <t>CUANDO INDICAN UBICACION DE ENTREGA DISTINTA A LA MARCADA EN CARTA DE INSTRUCCIONES, ESTANDO YA EN BODEGA DESTINO// ESTA CERRADA LA BODEGA//CUANDO LLEVA REPARTO//</t>
  </si>
  <si>
    <t>60usd</t>
  </si>
</sst>
</file>

<file path=xl/styles.xml><?xml version="1.0" encoding="utf-8"?>
<styleSheet xmlns="http://schemas.openxmlformats.org/spreadsheetml/2006/main">
  <numFmts count="4">
    <numFmt numFmtId="0" formatCode="General"/>
    <numFmt numFmtId="59" formatCode="&quot; &quot;&quot;$&quot;* #,##0.00&quot; &quot;;&quot;-&quot;&quot;$&quot;* #,##0.00&quot; &quot;;&quot; &quot;&quot;$&quot;* &quot;-&quot;??&quot; &quot;"/>
    <numFmt numFmtId="60" formatCode="&quot; &quot;&quot;$&quot;* #,##0.0000&quot; &quot;;&quot;-&quot;&quot;$&quot;* #,##0.0000&quot; &quot;;&quot; &quot;&quot;$&quot;* &quot;-&quot;??&quot; &quot;"/>
    <numFmt numFmtId="61" formatCode="&quot; &quot;* #,##0.0000&quot; &quot;;&quot;-&quot;* #,##0.0000&quot; &quot;;&quot; &quot;* &quot;-&quot;??&quot; &quot;"/>
  </numFmts>
  <fonts count="18">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5"/>
      <color indexed="8"/>
      <name val="Calibri"/>
    </font>
    <font>
      <sz val="11"/>
      <color indexed="12"/>
      <name val="Calibri"/>
    </font>
    <font>
      <b val="1"/>
      <sz val="11"/>
      <color indexed="8"/>
      <name val="Calibri"/>
    </font>
    <font>
      <b val="1"/>
      <sz val="11"/>
      <color indexed="8"/>
      <name val="Blue Highway D Type"/>
    </font>
    <font>
      <b val="1"/>
      <sz val="11"/>
      <color indexed="12"/>
      <name val="Calibri"/>
    </font>
    <font>
      <sz val="11"/>
      <color indexed="8"/>
      <name val="Helvetica Neue"/>
    </font>
    <font>
      <sz val="11"/>
      <color indexed="12"/>
      <name val="Blue Highway D Type"/>
    </font>
    <font>
      <sz val="11"/>
      <color indexed="8"/>
      <name val="Blue Highway D Type"/>
    </font>
    <font>
      <b val="1"/>
      <sz val="11"/>
      <color indexed="12"/>
      <name val="Blue Highway D Type"/>
    </font>
    <font>
      <sz val="20"/>
      <color indexed="12"/>
      <name val="Calibri"/>
    </font>
    <font>
      <sz val="16"/>
      <color indexed="8"/>
      <name val="Calibri"/>
    </font>
    <font>
      <sz val="11"/>
      <color indexed="14"/>
      <name val="Calibri"/>
    </font>
    <font>
      <b val="1"/>
      <sz val="10"/>
      <color indexed="12"/>
      <name val="Calibri"/>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s>
  <borders count="52">
    <border>
      <left/>
      <right/>
      <top/>
      <bottom/>
      <diagonal/>
    </border>
    <border>
      <left style="thin">
        <color indexed="13"/>
      </left>
      <right/>
      <top style="thin">
        <color indexed="13"/>
      </top>
      <bottom/>
      <diagonal/>
    </border>
    <border>
      <left/>
      <right/>
      <top style="thin">
        <color indexed="13"/>
      </top>
      <bottom/>
      <diagonal/>
    </border>
    <border>
      <left/>
      <right/>
      <top style="thin">
        <color indexed="8"/>
      </top>
      <bottom style="thin">
        <color indexed="8"/>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13"/>
      </right>
      <top/>
      <bottom/>
      <diagonal/>
    </border>
    <border>
      <left style="thin">
        <color indexed="13"/>
      </left>
      <right style="medium">
        <color indexed="8"/>
      </right>
      <top/>
      <bottom/>
      <diagonal/>
    </border>
    <border>
      <left style="medium">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medium">
        <color indexed="8"/>
      </bottom>
      <diagonal/>
    </border>
    <border>
      <left/>
      <right/>
      <top style="thin">
        <color indexed="8"/>
      </top>
      <bottom style="medium">
        <color indexed="8"/>
      </bottom>
      <diagonal/>
    </border>
    <border>
      <left/>
      <right style="thin">
        <color indexed="13"/>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right style="thin">
        <color indexed="13"/>
      </right>
      <top style="medium">
        <color indexed="8"/>
      </top>
      <bottom/>
      <diagonal/>
    </border>
    <border>
      <left style="thin">
        <color indexed="13"/>
      </left>
      <right/>
      <top/>
      <bottom style="thin">
        <color indexed="13"/>
      </bottom>
      <diagonal/>
    </border>
    <border>
      <left/>
      <right/>
      <top style="medium">
        <color indexed="8"/>
      </top>
      <bottom style="thin">
        <color indexed="13"/>
      </bottom>
      <diagonal/>
    </border>
    <border>
      <left/>
      <right style="thin">
        <color indexed="13"/>
      </right>
      <top style="medium">
        <color indexed="8"/>
      </top>
      <bottom style="thin">
        <color indexed="13"/>
      </bottom>
      <diagonal/>
    </border>
    <border>
      <left style="thin">
        <color indexed="13"/>
      </left>
      <right/>
      <top style="thin">
        <color indexed="13"/>
      </top>
      <bottom style="thin">
        <color indexed="13"/>
      </bottom>
      <diagonal/>
    </border>
    <border>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bottom style="thin">
        <color indexed="13"/>
      </bottom>
      <diagonal/>
    </border>
    <border>
      <left style="thin">
        <color indexed="13"/>
      </left>
      <right style="thin">
        <color indexed="13"/>
      </right>
      <top style="thin">
        <color indexed="13"/>
      </top>
      <bottom style="medium">
        <color indexed="8"/>
      </bottom>
      <diagonal/>
    </border>
    <border>
      <left style="thin">
        <color indexed="13"/>
      </left>
      <right style="medium">
        <color indexed="8"/>
      </right>
      <top style="thin">
        <color indexed="13"/>
      </top>
      <bottom style="thin">
        <color indexed="13"/>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13"/>
      </right>
      <top style="thin">
        <color indexed="13"/>
      </top>
      <bottom style="thin">
        <color indexed="13"/>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124">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0" fontId="0" fillId="4" borderId="2" applyNumberFormat="0" applyFont="1" applyFill="1" applyBorder="1" applyAlignment="1" applyProtection="0">
      <alignment vertical="center"/>
    </xf>
    <xf numFmtId="0" fontId="0" fillId="4" borderId="2" applyNumberFormat="0" applyFont="1" applyFill="1" applyBorder="1" applyAlignment="1" applyProtection="0">
      <alignment horizontal="left" vertical="center"/>
    </xf>
    <xf numFmtId="59" fontId="6" fillId="5" borderId="3" applyNumberFormat="1" applyFont="1" applyFill="1" applyBorder="1" applyAlignment="1" applyProtection="0">
      <alignment horizontal="center" vertical="bottom" wrapText="1"/>
    </xf>
    <xf numFmtId="49" fontId="6" fillId="5" borderId="3" applyNumberFormat="1" applyFont="1" applyFill="1" applyBorder="1" applyAlignment="1" applyProtection="0">
      <alignment horizontal="center" vertical="bottom" wrapText="1"/>
    </xf>
    <xf numFmtId="59" fontId="6" fillId="4" borderId="2" applyNumberFormat="1" applyFont="1" applyFill="1" applyBorder="1" applyAlignment="1" applyProtection="0">
      <alignment horizontal="center" vertical="bottom" wrapText="1"/>
    </xf>
    <xf numFmtId="0" fontId="0" fillId="4" borderId="4" applyNumberFormat="0" applyFont="1" applyFill="1" applyBorder="1" applyAlignment="1" applyProtection="0">
      <alignment vertical="bottom"/>
    </xf>
    <xf numFmtId="0" fontId="0" fillId="4" borderId="5" applyNumberFormat="0" applyFont="1" applyFill="1" applyBorder="1" applyAlignment="1" applyProtection="0">
      <alignment vertical="bottom"/>
    </xf>
    <xf numFmtId="0" fontId="0" fillId="4" borderId="6" applyNumberFormat="0" applyFont="1" applyFill="1" applyBorder="1" applyAlignment="1" applyProtection="0">
      <alignment vertical="center"/>
    </xf>
    <xf numFmtId="0" fontId="0" fillId="4" borderId="7" applyNumberFormat="0" applyFont="1" applyFill="1" applyBorder="1" applyAlignment="1" applyProtection="0">
      <alignment vertical="center"/>
    </xf>
    <xf numFmtId="49" fontId="0" fillId="6" borderId="8" applyNumberFormat="1" applyFont="1" applyFill="1" applyBorder="1" applyAlignment="1" applyProtection="0">
      <alignment vertical="center"/>
    </xf>
    <xf numFmtId="60" fontId="7" fillId="4" borderId="9" applyNumberFormat="1" applyFont="1" applyFill="1" applyBorder="1" applyAlignment="1" applyProtection="0">
      <alignment horizontal="center" vertical="center"/>
    </xf>
    <xf numFmtId="61" fontId="0" fillId="4" borderId="10" applyNumberFormat="1" applyFont="1" applyFill="1" applyBorder="1" applyAlignment="1" applyProtection="0">
      <alignment vertical="center"/>
    </xf>
    <xf numFmtId="61" fontId="0" fillId="4" borderId="11" applyNumberFormat="1" applyFont="1" applyFill="1" applyBorder="1" applyAlignment="1" applyProtection="0">
      <alignment vertical="center"/>
    </xf>
    <xf numFmtId="60" fontId="7" fillId="4" borderId="6" applyNumberFormat="1" applyFont="1" applyFill="1" applyBorder="1" applyAlignment="1" applyProtection="0">
      <alignment horizontal="center" vertical="center"/>
    </xf>
    <xf numFmtId="61" fontId="0" fillId="4" borderId="6" applyNumberFormat="1" applyFont="1" applyFill="1" applyBorder="1" applyAlignment="1" applyProtection="0">
      <alignment vertical="center"/>
    </xf>
    <xf numFmtId="0" fontId="0" fillId="4" borderId="12" applyNumberFormat="0" applyFont="1" applyFill="1" applyBorder="1" applyAlignment="1" applyProtection="0">
      <alignment vertical="bottom"/>
    </xf>
    <xf numFmtId="0" fontId="0" fillId="4" borderId="13" applyNumberFormat="0" applyFont="1" applyFill="1" applyBorder="1" applyAlignment="1" applyProtection="0">
      <alignment vertical="bottom"/>
    </xf>
    <xf numFmtId="0" fontId="7" fillId="4" borderId="14" applyNumberFormat="0" applyFont="1" applyFill="1" applyBorder="1" applyAlignment="1" applyProtection="0">
      <alignment horizontal="left" vertical="center"/>
    </xf>
    <xf numFmtId="0" fontId="7" fillId="4" borderId="6" applyNumberFormat="0" applyFont="1" applyFill="1" applyBorder="1" applyAlignment="1" applyProtection="0">
      <alignment horizontal="left" vertical="center"/>
    </xf>
    <xf numFmtId="0" fontId="7" fillId="4" borderId="7" applyNumberFormat="0" applyFont="1" applyFill="1" applyBorder="1" applyAlignment="1" applyProtection="0">
      <alignment horizontal="center" vertical="center"/>
    </xf>
    <xf numFmtId="49" fontId="0" fillId="6" borderId="15" applyNumberFormat="1" applyFont="1" applyFill="1" applyBorder="1" applyAlignment="1" applyProtection="0">
      <alignment vertical="center"/>
    </xf>
    <xf numFmtId="59" fontId="7" fillId="4" borderId="16" applyNumberFormat="1" applyFont="1" applyFill="1" applyBorder="1" applyAlignment="1" applyProtection="0">
      <alignment horizontal="center" vertical="center"/>
    </xf>
    <xf numFmtId="0" fontId="0" fillId="4" borderId="17" applyNumberFormat="0" applyFont="1" applyFill="1" applyBorder="1" applyAlignment="1" applyProtection="0">
      <alignment vertical="center"/>
    </xf>
    <xf numFmtId="59" fontId="0" fillId="4" borderId="11" applyNumberFormat="1" applyFont="1" applyFill="1" applyBorder="1" applyAlignment="1" applyProtection="0">
      <alignment vertical="center"/>
    </xf>
    <xf numFmtId="59" fontId="7" fillId="4" borderId="6" applyNumberFormat="1" applyFont="1" applyFill="1" applyBorder="1" applyAlignment="1" applyProtection="0">
      <alignment horizontal="center" vertical="center"/>
    </xf>
    <xf numFmtId="0" fontId="7" fillId="4" borderId="18" applyNumberFormat="0" applyFont="1" applyFill="1" applyBorder="1" applyAlignment="1" applyProtection="0">
      <alignment horizontal="center" vertical="center"/>
    </xf>
    <xf numFmtId="0" fontId="7" fillId="4" borderId="19" applyNumberFormat="0" applyFont="1" applyFill="1" applyBorder="1" applyAlignment="1" applyProtection="0">
      <alignment horizontal="center" vertical="center"/>
    </xf>
    <xf numFmtId="0" fontId="8" fillId="4" borderId="18" applyNumberFormat="0" applyFont="1" applyFill="1" applyBorder="1" applyAlignment="1" applyProtection="0">
      <alignment horizontal="center" vertical="center"/>
    </xf>
    <xf numFmtId="0" fontId="0" fillId="4" borderId="20" applyNumberFormat="0" applyFont="1" applyFill="1" applyBorder="1" applyAlignment="1" applyProtection="0">
      <alignment vertical="bottom"/>
    </xf>
    <xf numFmtId="49" fontId="9" fillId="6" borderId="21" applyNumberFormat="1" applyFont="1" applyFill="1" applyBorder="1" applyAlignment="1" applyProtection="0">
      <alignment horizontal="center" vertical="center"/>
    </xf>
    <xf numFmtId="0" fontId="9" fillId="6" borderId="22" applyNumberFormat="0" applyFont="1" applyFill="1" applyBorder="1" applyAlignment="1" applyProtection="0">
      <alignment horizontal="center" vertical="center"/>
    </xf>
    <xf numFmtId="0" fontId="9" fillId="6" borderId="23" applyNumberFormat="0" applyFont="1" applyFill="1" applyBorder="1" applyAlignment="1" applyProtection="0">
      <alignment horizontal="center" vertical="center"/>
    </xf>
    <xf numFmtId="49" fontId="9" fillId="5" borderId="21" applyNumberFormat="1" applyFont="1" applyFill="1" applyBorder="1" applyAlignment="1" applyProtection="0">
      <alignment horizontal="center" vertical="bottom"/>
    </xf>
    <xf numFmtId="0" fontId="9" fillId="5" borderId="22" applyNumberFormat="0" applyFont="1" applyFill="1" applyBorder="1" applyAlignment="1" applyProtection="0">
      <alignment horizontal="center" vertical="bottom"/>
    </xf>
    <xf numFmtId="49" fontId="9" fillId="5" borderId="23" applyNumberFormat="1" applyFont="1" applyFill="1" applyBorder="1" applyAlignment="1" applyProtection="0">
      <alignment horizontal="center" vertical="bottom"/>
    </xf>
    <xf numFmtId="49" fontId="8" fillId="7" borderId="24" applyNumberFormat="1" applyFont="1" applyFill="1" applyBorder="1" applyAlignment="1" applyProtection="0">
      <alignment vertical="bottom"/>
    </xf>
    <xf numFmtId="49" fontId="6" fillId="6" borderId="25" applyNumberFormat="1" applyFont="1" applyFill="1" applyBorder="1" applyAlignment="1" applyProtection="0">
      <alignment horizontal="center" vertical="center" wrapText="1"/>
    </xf>
    <xf numFmtId="49" fontId="6" fillId="6" borderId="26" applyNumberFormat="1" applyFont="1" applyFill="1" applyBorder="1" applyAlignment="1" applyProtection="0">
      <alignment horizontal="center" vertical="center" wrapText="1"/>
    </xf>
    <xf numFmtId="49" fontId="6" fillId="6" borderId="27" applyNumberFormat="1" applyFont="1" applyFill="1" applyBorder="1" applyAlignment="1" applyProtection="0">
      <alignment horizontal="center" vertical="center" wrapText="1"/>
    </xf>
    <xf numFmtId="49" fontId="6" fillId="5" borderId="25" applyNumberFormat="1" applyFont="1" applyFill="1" applyBorder="1" applyAlignment="1" applyProtection="0">
      <alignment horizontal="center" vertical="center" wrapText="1"/>
    </xf>
    <xf numFmtId="49" fontId="6" fillId="5" borderId="26" applyNumberFormat="1" applyFont="1" applyFill="1" applyBorder="1" applyAlignment="1" applyProtection="0">
      <alignment horizontal="center" vertical="center" wrapText="1"/>
    </xf>
    <xf numFmtId="49" fontId="6" fillId="5" borderId="27" applyNumberFormat="1" applyFont="1" applyFill="1" applyBorder="1" applyAlignment="1" applyProtection="0">
      <alignment horizontal="center" vertical="center" wrapText="1"/>
    </xf>
    <xf numFmtId="49" fontId="11" fillId="8" borderId="28" applyNumberFormat="1" applyFont="1" applyFill="1" applyBorder="1" applyAlignment="1" applyProtection="0">
      <alignment horizontal="center" vertical="center" wrapText="1"/>
    </xf>
    <xf numFmtId="49" fontId="12" fillId="4" borderId="29" applyNumberFormat="1" applyFont="1" applyFill="1" applyBorder="1" applyAlignment="1" applyProtection="0">
      <alignment horizontal="center" vertical="center" wrapText="1"/>
    </xf>
    <xf numFmtId="49" fontId="12" fillId="4" borderId="30" applyNumberFormat="1" applyFont="1" applyFill="1" applyBorder="1" applyAlignment="1" applyProtection="0">
      <alignment horizontal="center" vertical="center" wrapText="1"/>
    </xf>
    <xf numFmtId="1" fontId="12" fillId="4" borderId="30" applyNumberFormat="1" applyFont="1" applyFill="1" applyBorder="1" applyAlignment="1" applyProtection="0">
      <alignment horizontal="center" vertical="center" wrapText="1"/>
    </xf>
    <xf numFmtId="59" fontId="12" fillId="4" borderId="30" applyNumberFormat="1" applyFont="1" applyFill="1" applyBorder="1" applyAlignment="1" applyProtection="0">
      <alignment horizontal="center" vertical="center" wrapText="1"/>
    </xf>
    <xf numFmtId="59" fontId="12" fillId="4" borderId="9" applyNumberFormat="1" applyFont="1" applyFill="1" applyBorder="1" applyAlignment="1" applyProtection="0">
      <alignment horizontal="center" vertical="center" wrapText="1"/>
    </xf>
    <xf numFmtId="59" fontId="12" fillId="4" borderId="31" applyNumberFormat="1" applyFont="1" applyFill="1" applyBorder="1" applyAlignment="1" applyProtection="0">
      <alignment horizontal="center" vertical="center" wrapText="1"/>
    </xf>
    <xf numFmtId="49" fontId="0" fillId="4" borderId="14" applyNumberFormat="1" applyFont="1" applyFill="1" applyBorder="1" applyAlignment="1" applyProtection="0">
      <alignment horizontal="center" vertical="center" wrapText="1"/>
    </xf>
    <xf numFmtId="49" fontId="0" fillId="4" borderId="6" applyNumberFormat="1" applyFont="1" applyFill="1" applyBorder="1" applyAlignment="1" applyProtection="0">
      <alignment horizontal="center" vertical="center" wrapText="1"/>
    </xf>
    <xf numFmtId="1" fontId="0" fillId="4" borderId="6" applyNumberFormat="1" applyFont="1" applyFill="1" applyBorder="1" applyAlignment="1" applyProtection="0">
      <alignment horizontal="center" vertical="center" wrapText="1"/>
    </xf>
    <xf numFmtId="59" fontId="0" fillId="4" borderId="6" applyNumberFormat="1" applyFont="1" applyFill="1" applyBorder="1" applyAlignment="1" applyProtection="0">
      <alignment horizontal="center" vertical="center" wrapText="1"/>
    </xf>
    <xf numFmtId="59" fontId="12" fillId="4" borderId="6" applyNumberFormat="1" applyFont="1" applyFill="1" applyBorder="1" applyAlignment="1" applyProtection="0">
      <alignment horizontal="center" vertical="center" wrapText="1"/>
    </xf>
    <xf numFmtId="59" fontId="0" fillId="4" borderId="32" applyNumberFormat="1" applyFont="1" applyFill="1" applyBorder="1" applyAlignment="1" applyProtection="0">
      <alignment horizontal="center" vertical="center" wrapText="1"/>
    </xf>
    <xf numFmtId="49" fontId="12" fillId="4" borderId="14" applyNumberFormat="1" applyFont="1" applyFill="1" applyBorder="1" applyAlignment="1" applyProtection="0">
      <alignment horizontal="center" vertical="center" wrapText="1"/>
    </xf>
    <xf numFmtId="49" fontId="12" fillId="4" borderId="6" applyNumberFormat="1" applyFont="1" applyFill="1" applyBorder="1" applyAlignment="1" applyProtection="0">
      <alignment horizontal="center" vertical="center" wrapText="1"/>
    </xf>
    <xf numFmtId="1" fontId="12" fillId="4" borderId="6" applyNumberFormat="1" applyFont="1" applyFill="1" applyBorder="1" applyAlignment="1" applyProtection="0">
      <alignment horizontal="center" vertical="center" wrapText="1"/>
    </xf>
    <xf numFmtId="59" fontId="12" fillId="4" borderId="32" applyNumberFormat="1" applyFont="1" applyFill="1" applyBorder="1" applyAlignment="1" applyProtection="0">
      <alignment horizontal="center" vertical="center" wrapText="1"/>
    </xf>
    <xf numFmtId="0" fontId="0" fillId="4" borderId="6" applyNumberFormat="1" applyFont="1" applyFill="1" applyBorder="1" applyAlignment="1" applyProtection="0">
      <alignment horizontal="center" vertical="center" wrapText="1"/>
    </xf>
    <xf numFmtId="49" fontId="0" fillId="4" borderId="33" applyNumberFormat="1" applyFont="1" applyFill="1" applyBorder="1" applyAlignment="1" applyProtection="0">
      <alignment horizontal="center" vertical="center" wrapText="1"/>
    </xf>
    <xf numFmtId="49" fontId="0" fillId="4" borderId="18" applyNumberFormat="1" applyFont="1" applyFill="1" applyBorder="1" applyAlignment="1" applyProtection="0">
      <alignment horizontal="center" vertical="center" wrapText="1"/>
    </xf>
    <xf numFmtId="1" fontId="0" fillId="4" borderId="18" applyNumberFormat="1" applyFont="1" applyFill="1" applyBorder="1" applyAlignment="1" applyProtection="0">
      <alignment horizontal="center" vertical="center" wrapText="1"/>
    </xf>
    <xf numFmtId="59" fontId="0" fillId="4" borderId="18" applyNumberFormat="1" applyFont="1" applyFill="1" applyBorder="1" applyAlignment="1" applyProtection="0">
      <alignment horizontal="center" vertical="center" wrapText="1"/>
    </xf>
    <xf numFmtId="59" fontId="12" fillId="4" borderId="18" applyNumberFormat="1" applyFont="1" applyFill="1" applyBorder="1" applyAlignment="1" applyProtection="0">
      <alignment horizontal="center" vertical="center" wrapText="1"/>
    </xf>
    <xf numFmtId="59" fontId="0" fillId="4" borderId="34" applyNumberFormat="1" applyFont="1" applyFill="1" applyBorder="1" applyAlignment="1" applyProtection="0">
      <alignment horizontal="center" vertical="center" wrapText="1"/>
    </xf>
    <xf numFmtId="0" fontId="0" fillId="4" borderId="30" applyNumberFormat="0" applyFont="1" applyFill="1" applyBorder="1" applyAlignment="1" applyProtection="0">
      <alignment vertical="center"/>
    </xf>
    <xf numFmtId="0" fontId="0" fillId="4" borderId="30" applyNumberFormat="0" applyFont="1" applyFill="1" applyBorder="1" applyAlignment="1" applyProtection="0">
      <alignment vertical="bottom"/>
    </xf>
    <xf numFmtId="59" fontId="0" fillId="4" borderId="30" applyNumberFormat="1" applyFont="1" applyFill="1" applyBorder="1" applyAlignment="1" applyProtection="0">
      <alignment vertical="bottom"/>
    </xf>
    <xf numFmtId="59" fontId="0" fillId="4" borderId="35" applyNumberFormat="1" applyFont="1" applyFill="1" applyBorder="1" applyAlignment="1" applyProtection="0">
      <alignment vertical="bottom"/>
    </xf>
    <xf numFmtId="0" fontId="0" fillId="4" borderId="18" applyNumberFormat="0" applyFont="1" applyFill="1" applyBorder="1" applyAlignment="1" applyProtection="0">
      <alignment vertical="center"/>
    </xf>
    <xf numFmtId="0" fontId="0" fillId="4" borderId="18" applyNumberFormat="0" applyFont="1" applyFill="1" applyBorder="1" applyAlignment="1" applyProtection="0">
      <alignment vertical="bottom"/>
    </xf>
    <xf numFmtId="49" fontId="9" fillId="5" borderId="29" applyNumberFormat="1" applyFont="1" applyFill="1" applyBorder="1" applyAlignment="1" applyProtection="0">
      <alignment horizontal="left" vertical="center"/>
    </xf>
    <xf numFmtId="0" fontId="9" fillId="5" borderId="30" applyNumberFormat="0" applyFont="1" applyFill="1" applyBorder="1" applyAlignment="1" applyProtection="0">
      <alignment horizontal="center" vertical="center"/>
    </xf>
    <xf numFmtId="59" fontId="9" fillId="5" borderId="30" applyNumberFormat="1" applyFont="1" applyFill="1" applyBorder="1" applyAlignment="1" applyProtection="0">
      <alignment horizontal="center" vertical="center"/>
    </xf>
    <xf numFmtId="0" fontId="9" fillId="5" borderId="30" applyNumberFormat="0" applyFont="1" applyFill="1" applyBorder="1" applyAlignment="1" applyProtection="0">
      <alignment horizontal="center" vertical="bottom"/>
    </xf>
    <xf numFmtId="59" fontId="13" fillId="5" borderId="30" applyNumberFormat="1" applyFont="1" applyFill="1" applyBorder="1" applyAlignment="1" applyProtection="0">
      <alignment horizontal="center" vertical="center"/>
    </xf>
    <xf numFmtId="0" fontId="9" fillId="5" borderId="31" applyNumberFormat="0" applyFont="1" applyFill="1" applyBorder="1" applyAlignment="1" applyProtection="0">
      <alignment vertical="bottom"/>
    </xf>
    <xf numFmtId="49" fontId="0" fillId="4" borderId="14" applyNumberFormat="1" applyFont="1" applyFill="1" applyBorder="1" applyAlignment="1" applyProtection="0">
      <alignment horizontal="left" vertical="center"/>
    </xf>
    <xf numFmtId="0" fontId="0" fillId="4" borderId="6" applyNumberFormat="0" applyFont="1" applyFill="1" applyBorder="1" applyAlignment="1" applyProtection="0">
      <alignment horizontal="left" vertical="center"/>
    </xf>
    <xf numFmtId="0" fontId="0" fillId="4" borderId="32" applyNumberFormat="0" applyFont="1" applyFill="1" applyBorder="1" applyAlignment="1" applyProtection="0">
      <alignment horizontal="left" vertical="center"/>
    </xf>
    <xf numFmtId="49" fontId="0" fillId="4" borderId="33" applyNumberFormat="1" applyFont="1" applyFill="1" applyBorder="1" applyAlignment="1" applyProtection="0">
      <alignment horizontal="left" vertical="center"/>
    </xf>
    <xf numFmtId="0" fontId="0" fillId="4" borderId="18" applyNumberFormat="0" applyFont="1" applyFill="1" applyBorder="1" applyAlignment="1" applyProtection="0">
      <alignment horizontal="left" vertical="center"/>
    </xf>
    <xf numFmtId="0" fontId="0" fillId="4" borderId="34" applyNumberFormat="0" applyFont="1" applyFill="1" applyBorder="1" applyAlignment="1" applyProtection="0">
      <alignment horizontal="left" vertical="center"/>
    </xf>
    <xf numFmtId="0" fontId="0" fillId="4" borderId="36" applyNumberFormat="0" applyFont="1" applyFill="1" applyBorder="1" applyAlignment="1" applyProtection="0">
      <alignment vertical="bottom"/>
    </xf>
    <xf numFmtId="0" fontId="0" fillId="4" borderId="37" applyNumberFormat="0" applyFont="1" applyFill="1" applyBorder="1" applyAlignment="1" applyProtection="0">
      <alignment horizontal="left" vertical="center"/>
    </xf>
    <xf numFmtId="0" fontId="0" fillId="4" borderId="38" applyNumberFormat="0" applyFont="1" applyFill="1" applyBorder="1" applyAlignment="1" applyProtection="0">
      <alignment horizontal="left" vertical="center"/>
    </xf>
    <xf numFmtId="0" fontId="0" applyNumberFormat="1" applyFont="1" applyFill="0" applyBorder="0" applyAlignment="1" applyProtection="0">
      <alignment vertical="bottom"/>
    </xf>
    <xf numFmtId="0" fontId="0" borderId="39" applyNumberFormat="0" applyFont="1" applyFill="0" applyBorder="1" applyAlignment="1" applyProtection="0">
      <alignment vertical="bottom"/>
    </xf>
    <xf numFmtId="49" fontId="14" fillId="5" borderId="2" applyNumberFormat="1" applyFont="1" applyFill="1" applyBorder="1" applyAlignment="1" applyProtection="0">
      <alignment horizontal="center" vertical="bottom"/>
    </xf>
    <xf numFmtId="0" fontId="14" fillId="5" borderId="2" applyNumberFormat="0" applyFont="1" applyFill="1" applyBorder="1" applyAlignment="1" applyProtection="0">
      <alignment horizontal="center" vertical="bottom"/>
    </xf>
    <xf numFmtId="0" fontId="0" borderId="40" applyNumberFormat="0" applyFont="1" applyFill="0" applyBorder="1" applyAlignment="1" applyProtection="0">
      <alignment vertical="bottom"/>
    </xf>
    <xf numFmtId="0" fontId="0" borderId="41" applyNumberFormat="0" applyFont="1" applyFill="0" applyBorder="1" applyAlignment="1" applyProtection="0">
      <alignment vertical="bottom"/>
    </xf>
    <xf numFmtId="0" fontId="0" borderId="42" applyNumberFormat="0" applyFont="1" applyFill="0" applyBorder="1" applyAlignment="1" applyProtection="0">
      <alignment vertical="bottom"/>
    </xf>
    <xf numFmtId="49" fontId="15" borderId="41" applyNumberFormat="1" applyFont="1" applyFill="0" applyBorder="1" applyAlignment="1" applyProtection="0">
      <alignment horizontal="center" vertical="bottom"/>
    </xf>
    <xf numFmtId="49" fontId="0" fillId="4" borderId="41" applyNumberFormat="1" applyFont="1" applyFill="1" applyBorder="1" applyAlignment="1" applyProtection="0">
      <alignment vertical="center" wrapText="1"/>
    </xf>
    <xf numFmtId="59" fontId="0" borderId="41" applyNumberFormat="1" applyFont="1" applyFill="0" applyBorder="1" applyAlignment="1" applyProtection="0">
      <alignment horizontal="center" vertical="bottom"/>
    </xf>
    <xf numFmtId="49" fontId="0" borderId="41" applyNumberFormat="1" applyFont="1" applyFill="0" applyBorder="1" applyAlignment="1" applyProtection="0">
      <alignment horizontal="center" vertical="bottom"/>
    </xf>
    <xf numFmtId="49" fontId="0" borderId="41" applyNumberFormat="1" applyFont="1" applyFill="0" applyBorder="1" applyAlignment="1" applyProtection="0">
      <alignment vertical="bottom"/>
    </xf>
    <xf numFmtId="0" fontId="16" borderId="43" applyNumberFormat="0" applyFont="1" applyFill="0" applyBorder="1" applyAlignment="1" applyProtection="0">
      <alignment vertical="bottom"/>
    </xf>
    <xf numFmtId="0" fontId="0" borderId="44" applyNumberFormat="0" applyFont="1" applyFill="0" applyBorder="1" applyAlignment="1" applyProtection="0">
      <alignment vertical="bottom"/>
    </xf>
    <xf numFmtId="49" fontId="17" fillId="5" borderId="45" applyNumberFormat="1" applyFont="1" applyFill="1" applyBorder="1" applyAlignment="1" applyProtection="0">
      <alignment horizontal="center" vertical="center" wrapText="1"/>
    </xf>
    <xf numFmtId="49" fontId="9" fillId="5" borderId="46" applyNumberFormat="1" applyFont="1" applyFill="1" applyBorder="1" applyAlignment="1" applyProtection="0">
      <alignment horizontal="center" vertical="center" wrapText="1"/>
    </xf>
    <xf numFmtId="49" fontId="9" fillId="5" borderId="47" applyNumberFormat="1" applyFont="1" applyFill="1" applyBorder="1" applyAlignment="1" applyProtection="0">
      <alignment horizontal="center" vertical="bottom"/>
    </xf>
    <xf numFmtId="0" fontId="0" borderId="48" applyNumberFormat="0" applyFont="1" applyFill="0" applyBorder="1" applyAlignment="1" applyProtection="0">
      <alignment vertical="bottom"/>
    </xf>
    <xf numFmtId="49" fontId="0" fillId="4" borderId="21" applyNumberFormat="1" applyFont="1" applyFill="1" applyBorder="1" applyAlignment="1" applyProtection="0">
      <alignment vertical="center" wrapText="1"/>
    </xf>
    <xf numFmtId="49" fontId="0" fillId="4" borderId="22" applyNumberFormat="1" applyFont="1" applyFill="1" applyBorder="1" applyAlignment="1" applyProtection="0">
      <alignment vertical="center" wrapText="1"/>
    </xf>
    <xf numFmtId="49" fontId="0" borderId="23" applyNumberFormat="1" applyFont="1" applyFill="0" applyBorder="1" applyAlignment="1" applyProtection="0">
      <alignment horizontal="center" vertical="bottom"/>
    </xf>
    <xf numFmtId="0" fontId="0" fillId="4" borderId="49" applyNumberFormat="0" applyFont="1" applyFill="1" applyBorder="1" applyAlignment="1" applyProtection="0">
      <alignment vertical="center" wrapText="1"/>
    </xf>
    <xf numFmtId="49" fontId="0" fillId="4" borderId="50" applyNumberFormat="1" applyFont="1" applyFill="1" applyBorder="1" applyAlignment="1" applyProtection="0">
      <alignment vertical="center" wrapText="1"/>
    </xf>
    <xf numFmtId="0" fontId="0" borderId="51" applyNumberFormat="0" applyFont="1" applyFill="0" applyBorder="1" applyAlignment="1" applyProtection="0">
      <alignment horizontal="center" vertical="bottom"/>
    </xf>
    <xf numFmtId="49" fontId="0" fillId="4" borderId="49" applyNumberFormat="1" applyFont="1" applyFill="1" applyBorder="1" applyAlignment="1" applyProtection="0">
      <alignment vertical="center" wrapText="1"/>
    </xf>
    <xf numFmtId="49" fontId="0" borderId="51" applyNumberFormat="1" applyFont="1" applyFill="0" applyBorder="1" applyAlignment="1" applyProtection="0">
      <alignment horizontal="center" vertical="bottom"/>
    </xf>
    <xf numFmtId="49" fontId="0" fillId="4" borderId="25" applyNumberFormat="1" applyFont="1" applyFill="1" applyBorder="1" applyAlignment="1" applyProtection="0">
      <alignment horizontal="left" vertical="center" wrapText="1"/>
    </xf>
    <xf numFmtId="49" fontId="0" fillId="4" borderId="26" applyNumberFormat="1" applyFont="1" applyFill="1" applyBorder="1" applyAlignment="1" applyProtection="0">
      <alignment vertical="center" wrapText="1"/>
    </xf>
    <xf numFmtId="49" fontId="0" borderId="27" applyNumberFormat="1" applyFont="1" applyFill="0" applyBorder="1" applyAlignment="1" applyProtection="0">
      <alignment horizontal="center"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1c55a2"/>
      <rgbColor rgb="ff22a54c"/>
      <rgbColor rgb="ffffff00"/>
      <rgbColor rgb="ff003366"/>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Tema de Office">
  <a:themeElements>
    <a:clrScheme name="Tema d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e Office">
      <a:majorFont>
        <a:latin typeface="Helvetica Neue"/>
        <a:ea typeface="Helvetica Neue"/>
        <a:cs typeface="Helvetica Neue"/>
      </a:majorFont>
      <a:minorFont>
        <a:latin typeface="Helvetica Neue"/>
        <a:ea typeface="Helvetica Neue"/>
        <a:cs typeface="Helvetica Neue"/>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122</v>
      </c>
      <c r="C11" s="3"/>
      <c r="D11" s="3"/>
    </row>
    <row r="12">
      <c r="B12" s="4"/>
      <c r="C12" t="s" s="4">
        <v>5</v>
      </c>
      <c r="D12" t="s" s="5">
        <v>122</v>
      </c>
    </row>
  </sheetData>
  <mergeCells count="1">
    <mergeCell ref="B3:D3"/>
  </mergeCells>
  <hyperlinks>
    <hyperlink ref="D10" location="'Tarifas Crossborder'!R1C1" tooltip="" display="Tarifas Crossborder"/>
    <hyperlink ref="D12" location="' Transfer'!R1C1" tooltip="" display=" Transfer"/>
  </hyperlinks>
</worksheet>
</file>

<file path=xl/worksheets/sheet2.xml><?xml version="1.0" encoding="utf-8"?>
<worksheet xmlns:r="http://schemas.openxmlformats.org/officeDocument/2006/relationships" xmlns="http://schemas.openxmlformats.org/spreadsheetml/2006/main">
  <dimension ref="A1:R146"/>
  <sheetViews>
    <sheetView workbookViewId="0" showGridLines="0" defaultGridColor="1"/>
  </sheetViews>
  <sheetFormatPr defaultColWidth="4.16667" defaultRowHeight="15" customHeight="1" outlineLevelRow="0" outlineLevelCol="0"/>
  <cols>
    <col min="1" max="1" width="1.5" style="6" customWidth="1"/>
    <col min="2" max="2" width="30.1719" style="6" customWidth="1"/>
    <col min="3" max="3" width="31.1719" style="6" customWidth="1"/>
    <col min="4" max="4" width="12.3516" style="6" customWidth="1"/>
    <col min="5" max="5" width="8.67188" style="6" customWidth="1"/>
    <col min="6" max="6" width="12.6719" style="6" customWidth="1"/>
    <col min="7" max="7" width="6.17188" style="6" customWidth="1"/>
    <col min="8" max="8" width="13.6719" style="6" customWidth="1"/>
    <col min="9" max="9" width="9.67188" style="6" customWidth="1"/>
    <col min="10" max="10" width="11.6719" style="6" customWidth="1"/>
    <col min="11" max="12" width="13.1719" style="6" customWidth="1"/>
    <col min="13" max="14" width="14.6719" style="6" customWidth="1"/>
    <col min="15" max="15" width="11.3516" style="6" customWidth="1"/>
    <col min="16" max="16" width="13.1719" style="6" customWidth="1"/>
    <col min="17" max="17" width="13.8516" style="6" customWidth="1"/>
    <col min="18" max="18" width="14.6719" style="6" customWidth="1"/>
    <col min="19" max="16384" width="4.17188" style="6" customWidth="1"/>
  </cols>
  <sheetData>
    <row r="1" ht="16" customHeight="1">
      <c r="A1" s="7"/>
      <c r="B1" s="8"/>
      <c r="C1" s="8"/>
      <c r="D1" s="9"/>
      <c r="E1" s="8"/>
      <c r="F1" s="8"/>
      <c r="G1" s="8"/>
      <c r="H1" s="8"/>
      <c r="I1" s="10"/>
      <c r="J1" t="s" s="11">
        <v>6</v>
      </c>
      <c r="K1" t="s" s="11">
        <v>7</v>
      </c>
      <c r="L1" s="12"/>
      <c r="M1" s="8"/>
      <c r="N1" s="8"/>
      <c r="O1" s="12"/>
      <c r="P1" s="12"/>
      <c r="Q1" s="12"/>
      <c r="R1" s="13"/>
    </row>
    <row r="2" ht="13.55" customHeight="1">
      <c r="A2" s="14"/>
      <c r="B2" s="15"/>
      <c r="C2" s="15"/>
      <c r="D2" s="15"/>
      <c r="E2" s="15"/>
      <c r="F2" s="15"/>
      <c r="G2" s="15"/>
      <c r="H2" s="16"/>
      <c r="I2" t="s" s="17">
        <v>8</v>
      </c>
      <c r="J2" s="18">
        <v>3.43</v>
      </c>
      <c r="K2" s="19">
        <f>J2/J3</f>
        <v>0.180526315789474</v>
      </c>
      <c r="L2" s="20"/>
      <c r="M2" s="15"/>
      <c r="N2" s="15"/>
      <c r="O2" s="15"/>
      <c r="P2" s="21"/>
      <c r="Q2" s="22"/>
      <c r="R2" s="23"/>
    </row>
    <row r="3" ht="13.55" customHeight="1">
      <c r="A3" s="24"/>
      <c r="B3" s="25"/>
      <c r="C3" s="26"/>
      <c r="D3" s="26"/>
      <c r="E3" s="26"/>
      <c r="F3" s="26"/>
      <c r="G3" s="26"/>
      <c r="H3" s="27"/>
      <c r="I3" t="s" s="28">
        <v>9</v>
      </c>
      <c r="J3" s="29">
        <v>19</v>
      </c>
      <c r="K3" s="30"/>
      <c r="L3" s="31"/>
      <c r="M3" s="15"/>
      <c r="N3" s="15"/>
      <c r="O3" s="15"/>
      <c r="P3" s="32"/>
      <c r="Q3" s="15"/>
      <c r="R3" s="23"/>
    </row>
    <row r="4" ht="16" customHeight="1">
      <c r="A4" s="14"/>
      <c r="B4" s="33"/>
      <c r="C4" s="33"/>
      <c r="D4" s="33"/>
      <c r="E4" s="33"/>
      <c r="F4" s="33"/>
      <c r="G4" s="33"/>
      <c r="H4" s="33"/>
      <c r="I4" s="34"/>
      <c r="J4" s="34"/>
      <c r="K4" s="34"/>
      <c r="L4" s="33"/>
      <c r="M4" s="35"/>
      <c r="N4" s="33"/>
      <c r="O4" s="33"/>
      <c r="P4" s="33"/>
      <c r="Q4" s="33"/>
      <c r="R4" s="36"/>
    </row>
    <row r="5" ht="16" customHeight="1">
      <c r="A5" s="24"/>
      <c r="B5" t="s" s="37">
        <v>10</v>
      </c>
      <c r="C5" s="38"/>
      <c r="D5" s="38"/>
      <c r="E5" s="38"/>
      <c r="F5" s="38"/>
      <c r="G5" s="39"/>
      <c r="H5" t="s" s="40">
        <v>11</v>
      </c>
      <c r="I5" s="41"/>
      <c r="J5" s="41"/>
      <c r="K5" s="41"/>
      <c r="L5" t="s" s="42">
        <v>12</v>
      </c>
      <c r="M5" t="s" s="43">
        <v>6</v>
      </c>
      <c r="N5" t="s" s="40">
        <v>6</v>
      </c>
      <c r="O5" s="41"/>
      <c r="P5" s="41"/>
      <c r="Q5" s="41"/>
      <c r="R5" t="s" s="42">
        <v>12</v>
      </c>
    </row>
    <row r="6" ht="35.5" customHeight="1">
      <c r="A6" s="24"/>
      <c r="B6" t="s" s="44">
        <v>13</v>
      </c>
      <c r="C6" t="s" s="45">
        <v>14</v>
      </c>
      <c r="D6" t="s" s="45">
        <v>15</v>
      </c>
      <c r="E6" t="s" s="45">
        <v>16</v>
      </c>
      <c r="F6" t="s" s="45">
        <v>17</v>
      </c>
      <c r="G6" t="s" s="46">
        <v>18</v>
      </c>
      <c r="H6" t="s" s="47">
        <v>19</v>
      </c>
      <c r="I6" t="s" s="48">
        <v>20</v>
      </c>
      <c r="J6" t="s" s="48">
        <v>8</v>
      </c>
      <c r="K6" t="s" s="48">
        <v>21</v>
      </c>
      <c r="L6" t="s" s="49">
        <v>22</v>
      </c>
      <c r="M6" t="s" s="50">
        <v>23</v>
      </c>
      <c r="N6" t="s" s="47">
        <v>24</v>
      </c>
      <c r="O6" t="s" s="48">
        <v>20</v>
      </c>
      <c r="P6" t="s" s="48">
        <v>8</v>
      </c>
      <c r="Q6" t="s" s="48">
        <v>21</v>
      </c>
      <c r="R6" t="s" s="49">
        <v>25</v>
      </c>
    </row>
    <row r="7" ht="15" customHeight="1">
      <c r="A7" s="24"/>
      <c r="B7" t="s" s="51">
        <v>26</v>
      </c>
      <c r="C7" t="s" s="52">
        <v>27</v>
      </c>
      <c r="D7" t="s" s="52">
        <v>28</v>
      </c>
      <c r="E7" t="s" s="52">
        <v>29</v>
      </c>
      <c r="F7" t="s" s="52">
        <v>30</v>
      </c>
      <c r="G7" s="53">
        <v>966</v>
      </c>
      <c r="H7" s="54">
        <f>G7*1.22</f>
        <v>1178.52</v>
      </c>
      <c r="I7" s="54">
        <v>30</v>
      </c>
      <c r="J7" s="54">
        <f>(G7*$K$2)</f>
        <v>174.388421052632</v>
      </c>
      <c r="K7" s="54">
        <f>SUBTOTAL(9,H7:J7)</f>
        <v>1382.908421052630</v>
      </c>
      <c r="L7" s="54">
        <f>H7*30%</f>
        <v>353.556</v>
      </c>
      <c r="M7" s="55">
        <f>G7*17.5</f>
        <v>16905</v>
      </c>
      <c r="N7" s="54">
        <f>H7*J$3</f>
        <v>22391.88</v>
      </c>
      <c r="O7" s="54">
        <v>510</v>
      </c>
      <c r="P7" s="54">
        <f>J7*J$3</f>
        <v>3313.380000000010</v>
      </c>
      <c r="Q7" s="54">
        <f>SUM(N7:P7)</f>
        <v>26215.26</v>
      </c>
      <c r="R7" s="56">
        <f>N7*30%</f>
        <v>6717.564</v>
      </c>
    </row>
    <row r="8" ht="15" customHeight="1">
      <c r="A8" s="24"/>
      <c r="B8" t="s" s="57">
        <v>27</v>
      </c>
      <c r="C8" t="s" s="58">
        <v>26</v>
      </c>
      <c r="D8" t="s" s="58">
        <v>28</v>
      </c>
      <c r="E8" t="s" s="58">
        <v>29</v>
      </c>
      <c r="F8" t="s" s="58">
        <v>30</v>
      </c>
      <c r="G8" s="59">
        <f>966+50</f>
        <v>1016</v>
      </c>
      <c r="H8" s="60">
        <f>G8*1.11</f>
        <v>1127.76</v>
      </c>
      <c r="I8" s="60">
        <v>30</v>
      </c>
      <c r="J8" s="60">
        <f>(G8*$K$2)</f>
        <v>183.414736842106</v>
      </c>
      <c r="K8" s="60">
        <f>SUBTOTAL(9,H8:J8)</f>
        <v>1341.174736842110</v>
      </c>
      <c r="L8" s="60">
        <f>H8*30%</f>
        <v>338.328</v>
      </c>
      <c r="M8" s="61">
        <f>G8*16.5</f>
        <v>16764</v>
      </c>
      <c r="N8" s="60">
        <f>H8*J$3</f>
        <v>21427.44</v>
      </c>
      <c r="O8" s="60">
        <v>510</v>
      </c>
      <c r="P8" s="60">
        <f>J8*J$3</f>
        <v>3484.880000000010</v>
      </c>
      <c r="Q8" s="60">
        <f>SUM(N8:P8)</f>
        <v>25422.32</v>
      </c>
      <c r="R8" s="62">
        <f>N8*30%</f>
        <v>6428.232</v>
      </c>
    </row>
    <row r="9" ht="15" customHeight="1">
      <c r="A9" s="24"/>
      <c r="B9" t="s" s="63">
        <v>31</v>
      </c>
      <c r="C9" t="s" s="64">
        <v>27</v>
      </c>
      <c r="D9" t="s" s="64">
        <v>28</v>
      </c>
      <c r="E9" t="s" s="64">
        <v>29</v>
      </c>
      <c r="F9" t="s" s="64">
        <v>30</v>
      </c>
      <c r="G9" s="65">
        <v>895</v>
      </c>
      <c r="H9" s="61">
        <f>G9*1.22</f>
        <v>1091.9</v>
      </c>
      <c r="I9" s="61">
        <v>30</v>
      </c>
      <c r="J9" s="61">
        <f>(G9*$K$2)</f>
        <v>161.571052631579</v>
      </c>
      <c r="K9" s="61">
        <f>SUBTOTAL(9,H9:J9)</f>
        <v>1283.471052631580</v>
      </c>
      <c r="L9" s="61">
        <f>H9*30%</f>
        <v>327.57</v>
      </c>
      <c r="M9" s="61">
        <f>G9*18</f>
        <v>16110</v>
      </c>
      <c r="N9" s="61">
        <f>H9*J$3</f>
        <v>20746.1</v>
      </c>
      <c r="O9" s="61">
        <v>510</v>
      </c>
      <c r="P9" s="61">
        <f>J9*J$3</f>
        <v>3069.85</v>
      </c>
      <c r="Q9" s="61">
        <f>SUM(N9:P9)</f>
        <v>24325.95</v>
      </c>
      <c r="R9" s="66">
        <f>N9*30%</f>
        <v>6223.83</v>
      </c>
    </row>
    <row r="10" ht="15" customHeight="1">
      <c r="A10" s="24"/>
      <c r="B10" t="s" s="57">
        <v>27</v>
      </c>
      <c r="C10" t="s" s="58">
        <v>32</v>
      </c>
      <c r="D10" t="s" s="58">
        <v>28</v>
      </c>
      <c r="E10" t="s" s="58">
        <v>29</v>
      </c>
      <c r="F10" t="s" s="58">
        <v>30</v>
      </c>
      <c r="G10" s="59">
        <f>1379*2</f>
        <v>2758</v>
      </c>
      <c r="H10" s="60">
        <f>G10*1.7</f>
        <v>4688.6</v>
      </c>
      <c r="I10" s="60">
        <v>30</v>
      </c>
      <c r="J10" s="60">
        <f>(G10*$K$2)</f>
        <v>497.891578947369</v>
      </c>
      <c r="K10" s="60">
        <f>SUBTOTAL(9,H10:J10)</f>
        <v>5216.491578947370</v>
      </c>
      <c r="L10" s="60">
        <f>H10*30%</f>
        <v>1406.58</v>
      </c>
      <c r="M10" s="61"/>
      <c r="N10" s="60">
        <f>H10*J$3</f>
        <v>89083.399999999994</v>
      </c>
      <c r="O10" s="60">
        <v>510</v>
      </c>
      <c r="P10" s="60">
        <f>J10*J$3</f>
        <v>9459.940000000010</v>
      </c>
      <c r="Q10" s="60">
        <f>SUM(N10:P10)</f>
        <v>99053.34</v>
      </c>
      <c r="R10" s="62">
        <f>N10*30%</f>
        <v>26725.02</v>
      </c>
    </row>
    <row r="11" ht="15" customHeight="1">
      <c r="A11" s="24"/>
      <c r="B11" t="s" s="57">
        <v>27</v>
      </c>
      <c r="C11" t="s" s="58">
        <v>33</v>
      </c>
      <c r="D11" t="s" s="58">
        <v>28</v>
      </c>
      <c r="E11" t="s" s="58">
        <v>29</v>
      </c>
      <c r="F11" t="s" s="58">
        <v>30</v>
      </c>
      <c r="G11" s="59">
        <f>1017*2</f>
        <v>2034</v>
      </c>
      <c r="H11" s="60">
        <f>G11*1.7</f>
        <v>3457.8</v>
      </c>
      <c r="I11" s="60">
        <v>30</v>
      </c>
      <c r="J11" s="60">
        <f>(G11*$K$2)</f>
        <v>367.190526315790</v>
      </c>
      <c r="K11" s="60">
        <f>SUBTOTAL(9,H11:J11)</f>
        <v>3854.990526315790</v>
      </c>
      <c r="L11" s="60">
        <f>H11*30%</f>
        <v>1037.34</v>
      </c>
      <c r="M11" s="61"/>
      <c r="N11" s="60">
        <f>H11*J$3</f>
        <v>65698.2</v>
      </c>
      <c r="O11" s="60">
        <v>510</v>
      </c>
      <c r="P11" s="60">
        <f>J11*J$3</f>
        <v>6976.620000000010</v>
      </c>
      <c r="Q11" s="60">
        <f>SUM(N11:P11)</f>
        <v>73184.820000000007</v>
      </c>
      <c r="R11" s="62">
        <f>N11*30%</f>
        <v>19709.46</v>
      </c>
    </row>
    <row r="12" ht="15" customHeight="1">
      <c r="A12" s="24"/>
      <c r="B12" t="s" s="57">
        <v>27</v>
      </c>
      <c r="C12" t="s" s="58">
        <v>31</v>
      </c>
      <c r="D12" t="s" s="58">
        <v>28</v>
      </c>
      <c r="E12" t="s" s="58">
        <v>29</v>
      </c>
      <c r="F12" t="s" s="58">
        <v>30</v>
      </c>
      <c r="G12" s="59">
        <v>960</v>
      </c>
      <c r="H12" s="60">
        <f>G12*1.11</f>
        <v>1065.6</v>
      </c>
      <c r="I12" s="60">
        <v>30</v>
      </c>
      <c r="J12" s="60">
        <f>(G12*$K$2)</f>
        <v>173.305263157895</v>
      </c>
      <c r="K12" s="60">
        <f>SUBTOTAL(9,H12:J12)</f>
        <v>1268.9052631579</v>
      </c>
      <c r="L12" s="60">
        <f>H12*30%</f>
        <v>319.68</v>
      </c>
      <c r="M12" s="61">
        <f>G12*16.5</f>
        <v>15840</v>
      </c>
      <c r="N12" s="60">
        <f>H12*J$3</f>
        <v>20246.4</v>
      </c>
      <c r="O12" s="60">
        <v>510</v>
      </c>
      <c r="P12" s="60">
        <f>J12*J$3</f>
        <v>3292.800000000010</v>
      </c>
      <c r="Q12" s="60">
        <f>SUM(N12:P12)</f>
        <v>24049.2</v>
      </c>
      <c r="R12" s="62">
        <f>N12*30%</f>
        <v>6073.92</v>
      </c>
    </row>
    <row r="13" ht="15" customHeight="1">
      <c r="A13" s="24"/>
      <c r="B13" t="s" s="63">
        <v>34</v>
      </c>
      <c r="C13" t="s" s="64">
        <v>27</v>
      </c>
      <c r="D13" t="s" s="64">
        <v>28</v>
      </c>
      <c r="E13" t="s" s="64">
        <v>29</v>
      </c>
      <c r="F13" t="s" s="64">
        <v>30</v>
      </c>
      <c r="G13" s="65">
        <v>902</v>
      </c>
      <c r="H13" s="61">
        <f>G13*1.22</f>
        <v>1100.44</v>
      </c>
      <c r="I13" s="61">
        <v>30</v>
      </c>
      <c r="J13" s="61">
        <f>(G13*$K$2)</f>
        <v>162.834736842106</v>
      </c>
      <c r="K13" s="61">
        <f>SUBTOTAL(9,H13:J13)</f>
        <v>1293.274736842110</v>
      </c>
      <c r="L13" s="61">
        <f>H13*30%</f>
        <v>330.132</v>
      </c>
      <c r="M13" s="61">
        <f>G13*17.5</f>
        <v>15785</v>
      </c>
      <c r="N13" s="61">
        <f>H13*J$3</f>
        <v>20908.36</v>
      </c>
      <c r="O13" s="61">
        <v>510</v>
      </c>
      <c r="P13" s="61">
        <f>J13*J$3</f>
        <v>3093.860000000010</v>
      </c>
      <c r="Q13" s="61">
        <f>SUM(N13:P13)</f>
        <v>24512.22</v>
      </c>
      <c r="R13" s="66">
        <f>N13*30%</f>
        <v>6272.508</v>
      </c>
    </row>
    <row r="14" ht="15" customHeight="1">
      <c r="A14" s="24"/>
      <c r="B14" t="s" s="57">
        <v>27</v>
      </c>
      <c r="C14" t="s" s="58">
        <v>35</v>
      </c>
      <c r="D14" t="s" s="58">
        <v>28</v>
      </c>
      <c r="E14" t="s" s="58">
        <v>29</v>
      </c>
      <c r="F14" t="s" s="58">
        <v>30</v>
      </c>
      <c r="G14" s="59">
        <f>1921*2</f>
        <v>3842</v>
      </c>
      <c r="H14" s="60">
        <f>G14*1.7</f>
        <v>6531.4</v>
      </c>
      <c r="I14" s="60">
        <v>30</v>
      </c>
      <c r="J14" s="60">
        <f>(G14*$K$2)</f>
        <v>693.582105263159</v>
      </c>
      <c r="K14" s="60">
        <f>SUBTOTAL(9,H14:J14)</f>
        <v>7254.982105263160</v>
      </c>
      <c r="L14" s="60">
        <f>H14*30%</f>
        <v>1959.42</v>
      </c>
      <c r="M14" s="61"/>
      <c r="N14" s="60">
        <f>H14*J$3</f>
        <v>124096.6</v>
      </c>
      <c r="O14" s="60">
        <v>510</v>
      </c>
      <c r="P14" s="60">
        <f>J14*J$3</f>
        <v>13178.06</v>
      </c>
      <c r="Q14" s="60">
        <f>SUM(N14:P14)</f>
        <v>137784.66</v>
      </c>
      <c r="R14" s="62">
        <f>N14*30%</f>
        <v>37228.98</v>
      </c>
    </row>
    <row r="15" ht="15" customHeight="1">
      <c r="A15" s="24"/>
      <c r="B15" t="s" s="57">
        <v>27</v>
      </c>
      <c r="C15" t="s" s="58">
        <v>34</v>
      </c>
      <c r="D15" t="s" s="58">
        <v>28</v>
      </c>
      <c r="E15" t="s" s="58">
        <v>29</v>
      </c>
      <c r="F15" t="s" s="58">
        <v>30</v>
      </c>
      <c r="G15" s="59">
        <v>960</v>
      </c>
      <c r="H15" s="60">
        <f>G15*1.11</f>
        <v>1065.6</v>
      </c>
      <c r="I15" s="60">
        <v>30</v>
      </c>
      <c r="J15" s="60">
        <f>(G15*$K$2)</f>
        <v>173.305263157895</v>
      </c>
      <c r="K15" s="60">
        <f>SUBTOTAL(9,H15:J15)</f>
        <v>1268.9052631579</v>
      </c>
      <c r="L15" s="60">
        <f>H15*30%</f>
        <v>319.68</v>
      </c>
      <c r="M15" s="61">
        <f>G15*16.5</f>
        <v>15840</v>
      </c>
      <c r="N15" s="60">
        <f>H15*J$3</f>
        <v>20246.4</v>
      </c>
      <c r="O15" s="60">
        <v>510</v>
      </c>
      <c r="P15" s="60">
        <f>J15*J$3</f>
        <v>3292.800000000010</v>
      </c>
      <c r="Q15" s="60">
        <f>SUM(N15:P15)</f>
        <v>24049.2</v>
      </c>
      <c r="R15" s="62">
        <f>N15*30%</f>
        <v>6073.92</v>
      </c>
    </row>
    <row r="16" ht="15" customHeight="1">
      <c r="A16" s="24"/>
      <c r="B16" t="s" s="57">
        <v>27</v>
      </c>
      <c r="C16" t="s" s="58">
        <v>36</v>
      </c>
      <c r="D16" t="s" s="58">
        <v>28</v>
      </c>
      <c r="E16" t="s" s="58">
        <v>29</v>
      </c>
      <c r="F16" t="s" s="58">
        <v>30</v>
      </c>
      <c r="G16" s="59">
        <f>886+200</f>
        <v>1086</v>
      </c>
      <c r="H16" s="60">
        <f>G16*1.11</f>
        <v>1205.46</v>
      </c>
      <c r="I16" s="60">
        <v>30</v>
      </c>
      <c r="J16" s="60">
        <f>(G16*$K$2)</f>
        <v>196.051578947369</v>
      </c>
      <c r="K16" s="60">
        <f>SUBTOTAL(9,H16:J16)</f>
        <v>1431.511578947370</v>
      </c>
      <c r="L16" s="60">
        <f>H16*30%</f>
        <v>361.638</v>
      </c>
      <c r="M16" s="61">
        <f>G16*16.5</f>
        <v>17919</v>
      </c>
      <c r="N16" s="60">
        <f>H16*J$3</f>
        <v>22903.74</v>
      </c>
      <c r="O16" s="60">
        <v>510</v>
      </c>
      <c r="P16" s="60">
        <f>J16*J$3</f>
        <v>3724.980000000010</v>
      </c>
      <c r="Q16" s="60">
        <f>SUM(N16:P16)</f>
        <v>27138.72</v>
      </c>
      <c r="R16" s="62">
        <f>N16*30%</f>
        <v>6871.122</v>
      </c>
    </row>
    <row r="17" ht="15" customHeight="1">
      <c r="A17" s="24"/>
      <c r="B17" t="s" s="63">
        <v>36</v>
      </c>
      <c r="C17" t="s" s="64">
        <v>27</v>
      </c>
      <c r="D17" t="s" s="64">
        <v>28</v>
      </c>
      <c r="E17" t="s" s="64">
        <v>29</v>
      </c>
      <c r="F17" t="s" s="64">
        <v>30</v>
      </c>
      <c r="G17" s="65">
        <v>886</v>
      </c>
      <c r="H17" s="61">
        <f>G17*1.22</f>
        <v>1080.92</v>
      </c>
      <c r="I17" s="61">
        <v>30</v>
      </c>
      <c r="J17" s="61">
        <f>(G17*$K$2)</f>
        <v>159.946315789474</v>
      </c>
      <c r="K17" s="61">
        <f>SUBTOTAL(9,H17:J17)</f>
        <v>1270.866315789470</v>
      </c>
      <c r="L17" s="61">
        <f>H17*30%</f>
        <v>324.276</v>
      </c>
      <c r="M17" s="61">
        <f>G17*18</f>
        <v>15948</v>
      </c>
      <c r="N17" s="61">
        <f>H17*J$3</f>
        <v>20537.48</v>
      </c>
      <c r="O17" s="61">
        <v>510</v>
      </c>
      <c r="P17" s="61">
        <f>J17*J$3</f>
        <v>3038.980000000010</v>
      </c>
      <c r="Q17" s="61">
        <f>SUM(N17:P17)</f>
        <v>24086.46</v>
      </c>
      <c r="R17" s="66">
        <f>N17*30%</f>
        <v>6161.244</v>
      </c>
    </row>
    <row r="18" ht="15" customHeight="1">
      <c r="A18" s="24"/>
      <c r="B18" t="s" s="57">
        <v>27</v>
      </c>
      <c r="C18" t="s" s="58">
        <v>37</v>
      </c>
      <c r="D18" t="s" s="58">
        <v>28</v>
      </c>
      <c r="E18" t="s" s="58">
        <v>29</v>
      </c>
      <c r="F18" t="s" s="58">
        <v>30</v>
      </c>
      <c r="G18" s="59">
        <v>1129</v>
      </c>
      <c r="H18" s="60">
        <f>G18*1.11</f>
        <v>1253.19</v>
      </c>
      <c r="I18" s="60">
        <v>30</v>
      </c>
      <c r="J18" s="60">
        <f>(G18*$K$2)</f>
        <v>203.814210526316</v>
      </c>
      <c r="K18" s="60">
        <f>SUBTOTAL(9,H18:J18)</f>
        <v>1487.004210526320</v>
      </c>
      <c r="L18" s="60">
        <f>H18*30%</f>
        <v>375.957</v>
      </c>
      <c r="M18" s="61">
        <f>G18*16.5</f>
        <v>18628.5</v>
      </c>
      <c r="N18" s="60">
        <f>H18*J$3</f>
        <v>23810.61</v>
      </c>
      <c r="O18" s="60">
        <v>510</v>
      </c>
      <c r="P18" s="60">
        <f>J18*J$3</f>
        <v>3872.47</v>
      </c>
      <c r="Q18" s="60">
        <f>SUM(N18:P18)</f>
        <v>28193.08</v>
      </c>
      <c r="R18" s="62">
        <f>N18*30%</f>
        <v>7143.183</v>
      </c>
    </row>
    <row r="19" ht="15" customHeight="1">
      <c r="A19" s="24"/>
      <c r="B19" t="s" s="63">
        <v>37</v>
      </c>
      <c r="C19" t="s" s="64">
        <v>27</v>
      </c>
      <c r="D19" t="s" s="64">
        <v>28</v>
      </c>
      <c r="E19" t="s" s="64">
        <v>29</v>
      </c>
      <c r="F19" t="s" s="64">
        <v>30</v>
      </c>
      <c r="G19" s="65">
        <v>1129</v>
      </c>
      <c r="H19" s="61">
        <f>G19*1.22</f>
        <v>1377.38</v>
      </c>
      <c r="I19" s="61">
        <v>30</v>
      </c>
      <c r="J19" s="61">
        <f>(G19*$K$2)</f>
        <v>203.814210526316</v>
      </c>
      <c r="K19" s="61">
        <f>SUBTOTAL(9,H19:J19)</f>
        <v>1611.194210526320</v>
      </c>
      <c r="L19" s="61">
        <f>H19*30%</f>
        <v>413.214</v>
      </c>
      <c r="M19" s="61">
        <f>G19*18</f>
        <v>20322</v>
      </c>
      <c r="N19" s="61">
        <f>H19*J$3</f>
        <v>26170.22</v>
      </c>
      <c r="O19" s="61">
        <v>510</v>
      </c>
      <c r="P19" s="61">
        <f>J19*J$3</f>
        <v>3872.47</v>
      </c>
      <c r="Q19" s="61">
        <f>SUM(N19:P19)</f>
        <v>30552.69</v>
      </c>
      <c r="R19" s="66">
        <f>N19*30%</f>
        <v>7851.066</v>
      </c>
    </row>
    <row r="20" ht="15" customHeight="1">
      <c r="A20" s="24"/>
      <c r="B20" t="s" s="57">
        <v>27</v>
      </c>
      <c r="C20" t="s" s="58">
        <v>38</v>
      </c>
      <c r="D20" t="s" s="58">
        <v>28</v>
      </c>
      <c r="E20" t="s" s="58">
        <v>29</v>
      </c>
      <c r="F20" t="s" s="58">
        <v>30</v>
      </c>
      <c r="G20" s="59">
        <v>960</v>
      </c>
      <c r="H20" s="60">
        <f>G20*1.11</f>
        <v>1065.6</v>
      </c>
      <c r="I20" s="60">
        <v>30</v>
      </c>
      <c r="J20" s="60">
        <f>(G20*$K$2)</f>
        <v>173.305263157895</v>
      </c>
      <c r="K20" s="60">
        <f>SUBTOTAL(9,H20:J20)</f>
        <v>1268.9052631579</v>
      </c>
      <c r="L20" s="60">
        <f>H20*30%</f>
        <v>319.68</v>
      </c>
      <c r="M20" s="61">
        <f>G20*16.5</f>
        <v>15840</v>
      </c>
      <c r="N20" s="60">
        <f>H20*J$3</f>
        <v>20246.4</v>
      </c>
      <c r="O20" s="60">
        <v>510</v>
      </c>
      <c r="P20" s="60">
        <f>J20*J$3</f>
        <v>3292.800000000010</v>
      </c>
      <c r="Q20" s="60">
        <f>SUM(N20:P20)</f>
        <v>24049.2</v>
      </c>
      <c r="R20" s="62">
        <f>N20*30%</f>
        <v>6073.92</v>
      </c>
    </row>
    <row r="21" ht="15" customHeight="1">
      <c r="A21" s="24"/>
      <c r="B21" t="s" s="63">
        <v>38</v>
      </c>
      <c r="C21" t="s" s="64">
        <v>27</v>
      </c>
      <c r="D21" t="s" s="64">
        <v>28</v>
      </c>
      <c r="E21" t="s" s="64">
        <v>29</v>
      </c>
      <c r="F21" t="s" s="64">
        <v>30</v>
      </c>
      <c r="G21" s="65">
        <v>908</v>
      </c>
      <c r="H21" s="61">
        <f>G21*1.22</f>
        <v>1107.76</v>
      </c>
      <c r="I21" s="61">
        <v>30</v>
      </c>
      <c r="J21" s="61">
        <f>(G21*$K$2)</f>
        <v>163.917894736842</v>
      </c>
      <c r="K21" s="61">
        <f>SUBTOTAL(9,H21:J21)</f>
        <v>1301.677894736840</v>
      </c>
      <c r="L21" s="61">
        <f>H21*30%</f>
        <v>332.328</v>
      </c>
      <c r="M21" s="61">
        <f>G21*17.5</f>
        <v>15890</v>
      </c>
      <c r="N21" s="61">
        <f>H21*J$3</f>
        <v>21047.44</v>
      </c>
      <c r="O21" s="61">
        <v>510</v>
      </c>
      <c r="P21" s="61">
        <f>J21*J$3</f>
        <v>3114.44</v>
      </c>
      <c r="Q21" s="61">
        <f>SUM(N21:P21)</f>
        <v>24671.88</v>
      </c>
      <c r="R21" s="66">
        <f>N21*30%</f>
        <v>6314.232</v>
      </c>
    </row>
    <row r="22" ht="15" customHeight="1">
      <c r="A22" s="24"/>
      <c r="B22" t="s" s="57">
        <v>27</v>
      </c>
      <c r="C22" t="s" s="58">
        <v>39</v>
      </c>
      <c r="D22" t="s" s="58">
        <v>28</v>
      </c>
      <c r="E22" t="s" s="58">
        <v>29</v>
      </c>
      <c r="F22" t="s" s="58">
        <v>30</v>
      </c>
      <c r="G22" s="59">
        <v>960</v>
      </c>
      <c r="H22" s="60">
        <f>G22*1.11</f>
        <v>1065.6</v>
      </c>
      <c r="I22" s="60">
        <v>30</v>
      </c>
      <c r="J22" s="60">
        <f>(G22*$K$2)</f>
        <v>173.305263157895</v>
      </c>
      <c r="K22" s="60">
        <f>SUBTOTAL(9,H22:J22)</f>
        <v>1268.9052631579</v>
      </c>
      <c r="L22" s="60">
        <f>H22*30%</f>
        <v>319.68</v>
      </c>
      <c r="M22" s="61">
        <f>G22*16.5</f>
        <v>15840</v>
      </c>
      <c r="N22" s="60">
        <f>H22*J$3</f>
        <v>20246.4</v>
      </c>
      <c r="O22" s="60">
        <v>510</v>
      </c>
      <c r="P22" s="60">
        <f>J22*J$3</f>
        <v>3292.800000000010</v>
      </c>
      <c r="Q22" s="60">
        <f>SUM(N22:P22)</f>
        <v>24049.2</v>
      </c>
      <c r="R22" s="62">
        <f>N22*30%</f>
        <v>6073.92</v>
      </c>
    </row>
    <row r="23" ht="15" customHeight="1">
      <c r="A23" s="24"/>
      <c r="B23" t="s" s="63">
        <v>39</v>
      </c>
      <c r="C23" t="s" s="64">
        <v>27</v>
      </c>
      <c r="D23" t="s" s="64">
        <v>28</v>
      </c>
      <c r="E23" t="s" s="64">
        <v>29</v>
      </c>
      <c r="F23" t="s" s="64">
        <v>30</v>
      </c>
      <c r="G23" s="65">
        <v>959</v>
      </c>
      <c r="H23" s="61">
        <f>G23*1.22</f>
        <v>1169.98</v>
      </c>
      <c r="I23" s="61">
        <v>30</v>
      </c>
      <c r="J23" s="61">
        <f>(G23*$K$2)</f>
        <v>173.124736842106</v>
      </c>
      <c r="K23" s="61">
        <f>SUBTOTAL(9,H23:J23)</f>
        <v>1373.104736842110</v>
      </c>
      <c r="L23" s="61">
        <f>H23*30%</f>
        <v>350.994</v>
      </c>
      <c r="M23" s="61">
        <f>G23*17.5</f>
        <v>16782.5</v>
      </c>
      <c r="N23" s="61">
        <f>H23*J$3</f>
        <v>22229.62</v>
      </c>
      <c r="O23" s="61">
        <v>510</v>
      </c>
      <c r="P23" s="61">
        <f>J23*J$3</f>
        <v>3289.370000000010</v>
      </c>
      <c r="Q23" s="61">
        <f>SUM(N23:P23)</f>
        <v>26028.99</v>
      </c>
      <c r="R23" s="66">
        <f>N23*30%</f>
        <v>6668.886</v>
      </c>
    </row>
    <row r="24" ht="15" customHeight="1">
      <c r="A24" s="24"/>
      <c r="B24" t="s" s="57">
        <v>27</v>
      </c>
      <c r="C24" t="s" s="58">
        <v>40</v>
      </c>
      <c r="D24" t="s" s="58">
        <v>28</v>
      </c>
      <c r="E24" t="s" s="58">
        <v>29</v>
      </c>
      <c r="F24" t="s" s="58">
        <v>30</v>
      </c>
      <c r="G24" s="59">
        <v>853</v>
      </c>
      <c r="H24" s="60">
        <f>G24*1.22</f>
        <v>1040.66</v>
      </c>
      <c r="I24" s="60">
        <v>30</v>
      </c>
      <c r="J24" s="60">
        <f>(G24*$K$2)</f>
        <v>153.988947368421</v>
      </c>
      <c r="K24" s="60">
        <f>SUBTOTAL(9,H24:J24)</f>
        <v>1224.648947368420</v>
      </c>
      <c r="L24" s="60">
        <f>H24*30%</f>
        <v>312.198</v>
      </c>
      <c r="M24" s="61">
        <f>G24*20</f>
        <v>17060</v>
      </c>
      <c r="N24" s="60">
        <f>H24*J$3</f>
        <v>19772.54</v>
      </c>
      <c r="O24" s="60">
        <v>510</v>
      </c>
      <c r="P24" s="60">
        <f>J24*J$3</f>
        <v>2925.79</v>
      </c>
      <c r="Q24" s="60">
        <f>SUM(N24:P24)</f>
        <v>23208.33</v>
      </c>
      <c r="R24" s="62">
        <f>N24*30%</f>
        <v>5931.762</v>
      </c>
    </row>
    <row r="25" ht="23.25" customHeight="1">
      <c r="A25" s="24"/>
      <c r="B25" t="s" s="63">
        <v>40</v>
      </c>
      <c r="C25" t="s" s="64">
        <v>27</v>
      </c>
      <c r="D25" t="s" s="64">
        <v>28</v>
      </c>
      <c r="E25" t="s" s="64">
        <v>29</v>
      </c>
      <c r="F25" t="s" s="64">
        <v>30</v>
      </c>
      <c r="G25" s="65">
        <v>716</v>
      </c>
      <c r="H25" s="61">
        <f>G25*1.7</f>
        <v>1217.2</v>
      </c>
      <c r="I25" s="61">
        <v>30</v>
      </c>
      <c r="J25" s="61">
        <f>(G25*$K$2)</f>
        <v>129.256842105263</v>
      </c>
      <c r="K25" s="61">
        <f>SUBTOTAL(9,H25:J25)</f>
        <v>1376.456842105260</v>
      </c>
      <c r="L25" s="61">
        <f>H25*30%</f>
        <v>365.16</v>
      </c>
      <c r="M25" s="61">
        <f>G25*20</f>
        <v>14320</v>
      </c>
      <c r="N25" s="61">
        <f>H25*J$3</f>
        <v>23126.8</v>
      </c>
      <c r="O25" s="61">
        <v>510</v>
      </c>
      <c r="P25" s="61">
        <f>J25*J$3</f>
        <v>2455.88</v>
      </c>
      <c r="Q25" s="61">
        <f>SUM(N25:P25)</f>
        <v>26092.68</v>
      </c>
      <c r="R25" s="66">
        <f>N25*30%</f>
        <v>6938.04</v>
      </c>
    </row>
    <row r="26" ht="15" customHeight="1">
      <c r="A26" s="24"/>
      <c r="B26" t="s" s="57">
        <v>27</v>
      </c>
      <c r="C26" t="s" s="58">
        <v>41</v>
      </c>
      <c r="D26" t="s" s="58">
        <v>28</v>
      </c>
      <c r="E26" t="s" s="58">
        <v>29</v>
      </c>
      <c r="F26" t="s" s="58">
        <v>30</v>
      </c>
      <c r="G26" s="59">
        <v>533</v>
      </c>
      <c r="H26" s="60">
        <f>G26*1.7</f>
        <v>906.1</v>
      </c>
      <c r="I26" s="60">
        <v>30</v>
      </c>
      <c r="J26" s="60">
        <f>(G26*$K$2)</f>
        <v>96.2205263157896</v>
      </c>
      <c r="K26" s="60">
        <f>SUBTOTAL(9,H26:J26)</f>
        <v>1032.320526315790</v>
      </c>
      <c r="L26" s="60">
        <f>H26*30%</f>
        <v>271.83</v>
      </c>
      <c r="M26" s="61">
        <f>G26*25</f>
        <v>13325</v>
      </c>
      <c r="N26" s="60">
        <f>H26*J$3</f>
        <v>17215.9</v>
      </c>
      <c r="O26" s="60">
        <v>510</v>
      </c>
      <c r="P26" s="60">
        <f>J26*J$3</f>
        <v>1828.19</v>
      </c>
      <c r="Q26" s="60">
        <f>SUM(N26:P26)</f>
        <v>19554.09</v>
      </c>
      <c r="R26" s="62">
        <f>N26*30%</f>
        <v>5164.77</v>
      </c>
    </row>
    <row r="27" ht="15" customHeight="1">
      <c r="A27" s="24"/>
      <c r="B27" t="s" s="63">
        <v>41</v>
      </c>
      <c r="C27" t="s" s="64">
        <v>27</v>
      </c>
      <c r="D27" t="s" s="64">
        <v>28</v>
      </c>
      <c r="E27" t="s" s="64">
        <v>29</v>
      </c>
      <c r="F27" t="s" s="64">
        <v>30</v>
      </c>
      <c r="G27" s="65">
        <v>533</v>
      </c>
      <c r="H27" s="61">
        <f>G27*1.7</f>
        <v>906.1</v>
      </c>
      <c r="I27" s="61">
        <v>30</v>
      </c>
      <c r="J27" s="61">
        <f>(G27*$K$2)</f>
        <v>96.2205263157896</v>
      </c>
      <c r="K27" s="61">
        <f>SUBTOTAL(9,H27:J27)</f>
        <v>1032.320526315790</v>
      </c>
      <c r="L27" s="61">
        <f>H27*30%</f>
        <v>271.83</v>
      </c>
      <c r="M27" s="61">
        <f>G27*25</f>
        <v>13325</v>
      </c>
      <c r="N27" s="61">
        <f>H27*J$3</f>
        <v>17215.9</v>
      </c>
      <c r="O27" s="61">
        <v>510</v>
      </c>
      <c r="P27" s="61">
        <f>J27*J$3</f>
        <v>1828.19</v>
      </c>
      <c r="Q27" s="61">
        <f>SUM(N27:P27)</f>
        <v>19554.09</v>
      </c>
      <c r="R27" s="66">
        <f>N27*30%</f>
        <v>5164.77</v>
      </c>
    </row>
    <row r="28" ht="15" customHeight="1">
      <c r="A28" s="24"/>
      <c r="B28" t="s" s="57">
        <v>27</v>
      </c>
      <c r="C28" t="s" s="58">
        <v>42</v>
      </c>
      <c r="D28" t="s" s="58">
        <v>28</v>
      </c>
      <c r="E28" t="s" s="58">
        <v>29</v>
      </c>
      <c r="F28" t="s" s="58">
        <v>30</v>
      </c>
      <c r="G28" s="59">
        <v>960</v>
      </c>
      <c r="H28" s="60">
        <f>G28*1.11</f>
        <v>1065.6</v>
      </c>
      <c r="I28" s="60">
        <v>30</v>
      </c>
      <c r="J28" s="60">
        <f>(G28*$K$2)</f>
        <v>173.305263157895</v>
      </c>
      <c r="K28" s="60">
        <f>SUBTOTAL(9,H28:J28)</f>
        <v>1268.9052631579</v>
      </c>
      <c r="L28" s="60">
        <f>H28*30%</f>
        <v>319.68</v>
      </c>
      <c r="M28" s="61">
        <f>G28*16.5</f>
        <v>15840</v>
      </c>
      <c r="N28" s="60">
        <f>H28*J$3</f>
        <v>20246.4</v>
      </c>
      <c r="O28" s="60">
        <v>510</v>
      </c>
      <c r="P28" s="60">
        <f>J28*J$3</f>
        <v>3292.800000000010</v>
      </c>
      <c r="Q28" s="60">
        <f>SUM(N28:P28)</f>
        <v>24049.2</v>
      </c>
      <c r="R28" s="62">
        <f>N28*30%</f>
        <v>6073.92</v>
      </c>
    </row>
    <row r="29" ht="15" customHeight="1">
      <c r="A29" s="24"/>
      <c r="B29" t="s" s="63">
        <v>42</v>
      </c>
      <c r="C29" t="s" s="64">
        <v>27</v>
      </c>
      <c r="D29" t="s" s="64">
        <v>28</v>
      </c>
      <c r="E29" t="s" s="64">
        <v>29</v>
      </c>
      <c r="F29" t="s" s="64">
        <v>30</v>
      </c>
      <c r="G29" s="65">
        <v>863</v>
      </c>
      <c r="H29" s="61">
        <f>G29*1.22</f>
        <v>1052.86</v>
      </c>
      <c r="I29" s="61">
        <v>30</v>
      </c>
      <c r="J29" s="61">
        <f>(G29*$K$2)</f>
        <v>155.794210526316</v>
      </c>
      <c r="K29" s="61">
        <f>SUBTOTAL(9,H29:J29)</f>
        <v>1238.654210526320</v>
      </c>
      <c r="L29" s="61">
        <f>H29*30%</f>
        <v>315.858</v>
      </c>
      <c r="M29" s="61">
        <f>G29*18</f>
        <v>15534</v>
      </c>
      <c r="N29" s="61">
        <f>H29*J$3</f>
        <v>20004.34</v>
      </c>
      <c r="O29" s="61">
        <v>510</v>
      </c>
      <c r="P29" s="61">
        <f>J29*J$3</f>
        <v>2960.09</v>
      </c>
      <c r="Q29" s="61">
        <f>SUM(N29:P29)</f>
        <v>23474.43</v>
      </c>
      <c r="R29" s="66">
        <f>N29*30%</f>
        <v>6001.302</v>
      </c>
    </row>
    <row r="30" ht="15" customHeight="1">
      <c r="A30" s="24"/>
      <c r="B30" t="s" s="63">
        <v>43</v>
      </c>
      <c r="C30" t="s" s="64">
        <v>27</v>
      </c>
      <c r="D30" t="s" s="64">
        <v>28</v>
      </c>
      <c r="E30" t="s" s="64">
        <v>29</v>
      </c>
      <c r="F30" t="s" s="64">
        <v>30</v>
      </c>
      <c r="G30" s="65">
        <v>690</v>
      </c>
      <c r="H30" s="61">
        <f>G30*1.7</f>
        <v>1173</v>
      </c>
      <c r="I30" s="61">
        <v>30</v>
      </c>
      <c r="J30" s="61">
        <f>(G30*$K$2)</f>
        <v>124.563157894737</v>
      </c>
      <c r="K30" s="61">
        <f>SUBTOTAL(9,H30:J30)</f>
        <v>1327.563157894740</v>
      </c>
      <c r="L30" s="61">
        <f>H30*30%</f>
        <v>351.9</v>
      </c>
      <c r="M30" s="61">
        <f>G30*25</f>
        <v>17250</v>
      </c>
      <c r="N30" s="61">
        <f>H30*J$3</f>
        <v>22287</v>
      </c>
      <c r="O30" s="61">
        <v>510</v>
      </c>
      <c r="P30" s="61">
        <f>J30*J$3</f>
        <v>2366.7</v>
      </c>
      <c r="Q30" s="61">
        <f>SUM(N30:P30)</f>
        <v>25163.7</v>
      </c>
      <c r="R30" s="66">
        <f>N30*30%</f>
        <v>6686.1</v>
      </c>
    </row>
    <row r="31" ht="15" customHeight="1">
      <c r="A31" s="24"/>
      <c r="B31" t="s" s="57">
        <v>27</v>
      </c>
      <c r="C31" t="s" s="58">
        <v>43</v>
      </c>
      <c r="D31" t="s" s="58">
        <v>28</v>
      </c>
      <c r="E31" t="s" s="58">
        <v>29</v>
      </c>
      <c r="F31" t="s" s="58">
        <v>30</v>
      </c>
      <c r="G31" s="59">
        <v>690</v>
      </c>
      <c r="H31" s="60">
        <f>G31*1.7</f>
        <v>1173</v>
      </c>
      <c r="I31" s="60">
        <v>30</v>
      </c>
      <c r="J31" s="60">
        <f>(G31*$K$2)</f>
        <v>124.563157894737</v>
      </c>
      <c r="K31" s="60">
        <f>SUBTOTAL(9,H31:J31)</f>
        <v>1327.563157894740</v>
      </c>
      <c r="L31" s="60">
        <f>H31*30%</f>
        <v>351.9</v>
      </c>
      <c r="M31" s="61">
        <f>G31*25</f>
        <v>17250</v>
      </c>
      <c r="N31" s="60">
        <f>H31*J$3</f>
        <v>22287</v>
      </c>
      <c r="O31" s="60">
        <v>510</v>
      </c>
      <c r="P31" s="60">
        <f>J31*J$3</f>
        <v>2366.7</v>
      </c>
      <c r="Q31" s="60">
        <f>SUM(N31:P31)</f>
        <v>25163.7</v>
      </c>
      <c r="R31" s="62">
        <f>N31*30%</f>
        <v>6686.1</v>
      </c>
    </row>
    <row r="32" ht="15" customHeight="1">
      <c r="A32" s="24"/>
      <c r="B32" t="s" s="57">
        <v>27</v>
      </c>
      <c r="C32" t="s" s="58">
        <v>44</v>
      </c>
      <c r="D32" t="s" s="58">
        <v>28</v>
      </c>
      <c r="E32" t="s" s="58">
        <v>29</v>
      </c>
      <c r="F32" t="s" s="58">
        <v>30</v>
      </c>
      <c r="G32" s="59">
        <v>836</v>
      </c>
      <c r="H32" s="60">
        <f>G32*1.22</f>
        <v>1019.92</v>
      </c>
      <c r="I32" s="60">
        <v>30</v>
      </c>
      <c r="J32" s="60">
        <f>(G32*$K$2)</f>
        <v>150.92</v>
      </c>
      <c r="K32" s="60">
        <f>SUBTOTAL(9,H32:J32)</f>
        <v>1200.84</v>
      </c>
      <c r="L32" s="60">
        <f>H32*30%</f>
        <v>305.976</v>
      </c>
      <c r="M32" s="61">
        <f>G32*25</f>
        <v>20900</v>
      </c>
      <c r="N32" s="60">
        <f>H32*J$3</f>
        <v>19378.48</v>
      </c>
      <c r="O32" s="60">
        <v>510</v>
      </c>
      <c r="P32" s="60">
        <f>J32*J$3</f>
        <v>2867.48</v>
      </c>
      <c r="Q32" s="60">
        <f>SUM(N32:P32)</f>
        <v>22755.96</v>
      </c>
      <c r="R32" s="62">
        <f>N32*30%</f>
        <v>5813.544</v>
      </c>
    </row>
    <row r="33" ht="22.5" customHeight="1">
      <c r="A33" s="24"/>
      <c r="B33" t="s" s="63">
        <v>44</v>
      </c>
      <c r="C33" t="s" s="64">
        <v>27</v>
      </c>
      <c r="D33" t="s" s="64">
        <v>28</v>
      </c>
      <c r="E33" t="s" s="64">
        <v>29</v>
      </c>
      <c r="F33" t="s" s="64">
        <v>30</v>
      </c>
      <c r="G33" s="65">
        <v>1260</v>
      </c>
      <c r="H33" s="61">
        <f>G33*1.22</f>
        <v>1537.2</v>
      </c>
      <c r="I33" s="61">
        <v>30</v>
      </c>
      <c r="J33" s="61">
        <f>(G33*$K$2)</f>
        <v>227.463157894737</v>
      </c>
      <c r="K33" s="61">
        <f>SUBTOTAL(9,H33:J33)</f>
        <v>1794.663157894740</v>
      </c>
      <c r="L33" s="61">
        <f>H33*30%</f>
        <v>461.16</v>
      </c>
      <c r="M33" s="61">
        <f>G33*18</f>
        <v>22680</v>
      </c>
      <c r="N33" s="61">
        <f>H33*J$3</f>
        <v>29206.8</v>
      </c>
      <c r="O33" s="61">
        <v>510</v>
      </c>
      <c r="P33" s="61">
        <f>J33*J$3</f>
        <v>4321.8</v>
      </c>
      <c r="Q33" s="61">
        <f>SUM(N33:P33)</f>
        <v>34038.6</v>
      </c>
      <c r="R33" s="66">
        <f>N33*30%</f>
        <v>8762.040000000001</v>
      </c>
    </row>
    <row r="34" ht="15" customHeight="1">
      <c r="A34" s="24"/>
      <c r="B34" t="s" s="57">
        <v>27</v>
      </c>
      <c r="C34" t="s" s="58">
        <v>45</v>
      </c>
      <c r="D34" t="s" s="58">
        <v>28</v>
      </c>
      <c r="E34" t="s" s="58">
        <v>29</v>
      </c>
      <c r="F34" t="s" s="58">
        <v>46</v>
      </c>
      <c r="G34" s="67">
        <v>1374</v>
      </c>
      <c r="H34" s="60">
        <f>G34*1.21</f>
        <v>1662.54</v>
      </c>
      <c r="I34" s="60">
        <v>30</v>
      </c>
      <c r="J34" s="60">
        <f>(G34*$K$2)</f>
        <v>248.043157894737</v>
      </c>
      <c r="K34" s="60">
        <f>SUBTOTAL(9,H34:J34)</f>
        <v>1940.583157894740</v>
      </c>
      <c r="L34" s="60">
        <f>H34*30%</f>
        <v>498.762</v>
      </c>
      <c r="M34" s="61">
        <f>G34*25</f>
        <v>34350</v>
      </c>
      <c r="N34" s="60">
        <f>H34*J$3</f>
        <v>31588.26</v>
      </c>
      <c r="O34" s="60">
        <v>510</v>
      </c>
      <c r="P34" s="60">
        <f>J34*J$3</f>
        <v>4712.82</v>
      </c>
      <c r="Q34" s="60">
        <f>SUM(N34:P34)</f>
        <v>36811.08</v>
      </c>
      <c r="R34" s="62">
        <f>N34*30%</f>
        <v>9476.477999999999</v>
      </c>
    </row>
    <row r="35" ht="15" customHeight="1">
      <c r="A35" s="24"/>
      <c r="B35" t="s" s="57">
        <v>27</v>
      </c>
      <c r="C35" t="s" s="58">
        <v>47</v>
      </c>
      <c r="D35" t="s" s="58">
        <v>28</v>
      </c>
      <c r="E35" t="s" s="58">
        <v>29</v>
      </c>
      <c r="F35" t="s" s="58">
        <v>30</v>
      </c>
      <c r="G35" s="59">
        <v>1062</v>
      </c>
      <c r="H35" s="60">
        <f>G35*1.11</f>
        <v>1178.82</v>
      </c>
      <c r="I35" s="60">
        <v>30</v>
      </c>
      <c r="J35" s="60">
        <f>(G35*$K$2)</f>
        <v>191.718947368421</v>
      </c>
      <c r="K35" s="60">
        <f>SUBTOTAL(9,H35:J35)</f>
        <v>1400.538947368420</v>
      </c>
      <c r="L35" s="60">
        <f>H35*30%</f>
        <v>353.646</v>
      </c>
      <c r="M35" s="61">
        <f>G35*16.5</f>
        <v>17523</v>
      </c>
      <c r="N35" s="60">
        <f>H35*J$3</f>
        <v>22397.58</v>
      </c>
      <c r="O35" s="60">
        <v>510</v>
      </c>
      <c r="P35" s="60">
        <f>J35*J$3</f>
        <v>3642.66</v>
      </c>
      <c r="Q35" s="60">
        <f>SUM(N35:P35)</f>
        <v>26550.24</v>
      </c>
      <c r="R35" s="62">
        <f>N35*30%</f>
        <v>6719.274</v>
      </c>
    </row>
    <row r="36" ht="15" customHeight="1">
      <c r="A36" s="24"/>
      <c r="B36" t="s" s="63">
        <v>47</v>
      </c>
      <c r="C36" t="s" s="64">
        <v>27</v>
      </c>
      <c r="D36" t="s" s="64">
        <v>28</v>
      </c>
      <c r="E36" t="s" s="64">
        <v>29</v>
      </c>
      <c r="F36" t="s" s="64">
        <v>30</v>
      </c>
      <c r="G36" s="65">
        <v>1300</v>
      </c>
      <c r="H36" s="61">
        <f>G36*1.21</f>
        <v>1573</v>
      </c>
      <c r="I36" s="61">
        <v>30</v>
      </c>
      <c r="J36" s="61">
        <f>(G36*$K$2)</f>
        <v>234.684210526316</v>
      </c>
      <c r="K36" s="61">
        <f>SUBTOTAL(9,H36:J36)</f>
        <v>1837.684210526320</v>
      </c>
      <c r="L36" s="61">
        <f>H36*30%</f>
        <v>471.9</v>
      </c>
      <c r="M36" s="61">
        <f>G36*18</f>
        <v>23400</v>
      </c>
      <c r="N36" s="61">
        <f>H36*J$3</f>
        <v>29887</v>
      </c>
      <c r="O36" s="61">
        <v>510</v>
      </c>
      <c r="P36" s="61">
        <f>J36*J$3</f>
        <v>4459</v>
      </c>
      <c r="Q36" s="61">
        <f>SUM(N36:P36)</f>
        <v>34856</v>
      </c>
      <c r="R36" s="66">
        <f>N36*30%</f>
        <v>8966.1</v>
      </c>
    </row>
    <row r="37" ht="15" customHeight="1">
      <c r="A37" s="24"/>
      <c r="B37" t="s" s="57">
        <v>27</v>
      </c>
      <c r="C37" t="s" s="58">
        <v>48</v>
      </c>
      <c r="D37" t="s" s="58">
        <v>28</v>
      </c>
      <c r="E37" t="s" s="58">
        <v>29</v>
      </c>
      <c r="F37" t="s" s="58">
        <v>30</v>
      </c>
      <c r="G37" s="59">
        <v>1068</v>
      </c>
      <c r="H37" s="60">
        <f>G37*1.11</f>
        <v>1185.48</v>
      </c>
      <c r="I37" s="60">
        <v>30</v>
      </c>
      <c r="J37" s="60">
        <f>(G37*$K$2)</f>
        <v>192.802105263158</v>
      </c>
      <c r="K37" s="60">
        <f>SUBTOTAL(9,H37:J37)</f>
        <v>1408.282105263160</v>
      </c>
      <c r="L37" s="60">
        <f>H37*30%</f>
        <v>355.644</v>
      </c>
      <c r="M37" s="61">
        <f>G37*16.5</f>
        <v>17622</v>
      </c>
      <c r="N37" s="60">
        <f>H37*J$3</f>
        <v>22524.12</v>
      </c>
      <c r="O37" s="60">
        <v>510</v>
      </c>
      <c r="P37" s="60">
        <f>J37*J$3</f>
        <v>3663.24</v>
      </c>
      <c r="Q37" s="60">
        <f>SUM(N37:P37)</f>
        <v>26697.36</v>
      </c>
      <c r="R37" s="62">
        <f>N37*30%</f>
        <v>6757.236</v>
      </c>
    </row>
    <row r="38" ht="15" customHeight="1">
      <c r="A38" s="24"/>
      <c r="B38" t="s" s="63">
        <v>48</v>
      </c>
      <c r="C38" t="s" s="64">
        <v>27</v>
      </c>
      <c r="D38" t="s" s="64">
        <v>28</v>
      </c>
      <c r="E38" t="s" s="64">
        <v>29</v>
      </c>
      <c r="F38" t="s" s="64">
        <v>30</v>
      </c>
      <c r="G38" s="65">
        <v>1300</v>
      </c>
      <c r="H38" s="61">
        <f>G38*1.21</f>
        <v>1573</v>
      </c>
      <c r="I38" s="61">
        <v>30</v>
      </c>
      <c r="J38" s="61">
        <f>(G38*$K$2)</f>
        <v>234.684210526316</v>
      </c>
      <c r="K38" s="61">
        <f>SUBTOTAL(9,H38:J38)</f>
        <v>1837.684210526320</v>
      </c>
      <c r="L38" s="61">
        <f>H38*30%</f>
        <v>471.9</v>
      </c>
      <c r="M38" s="61">
        <f>G38*18</f>
        <v>23400</v>
      </c>
      <c r="N38" s="61">
        <f>H38*J$3</f>
        <v>29887</v>
      </c>
      <c r="O38" s="61">
        <v>510</v>
      </c>
      <c r="P38" s="61">
        <f>J38*J$3</f>
        <v>4459</v>
      </c>
      <c r="Q38" s="61">
        <f>SUM(N38:P38)</f>
        <v>34856</v>
      </c>
      <c r="R38" s="66">
        <f>N38*30%</f>
        <v>8966.1</v>
      </c>
    </row>
    <row r="39" ht="15" customHeight="1">
      <c r="A39" s="24"/>
      <c r="B39" t="s" s="63">
        <v>49</v>
      </c>
      <c r="C39" t="s" s="64">
        <v>27</v>
      </c>
      <c r="D39" t="s" s="64">
        <v>28</v>
      </c>
      <c r="E39" t="s" s="64">
        <v>29</v>
      </c>
      <c r="F39" t="s" s="64">
        <v>30</v>
      </c>
      <c r="G39" s="65">
        <v>1274</v>
      </c>
      <c r="H39" s="61">
        <f>G39*1.22</f>
        <v>1554.28</v>
      </c>
      <c r="I39" s="61">
        <v>30</v>
      </c>
      <c r="J39" s="61">
        <f>(G39*$K$2)</f>
        <v>229.990526315790</v>
      </c>
      <c r="K39" s="61">
        <f>SUBTOTAL(9,H39:J39)</f>
        <v>1814.270526315790</v>
      </c>
      <c r="L39" s="61">
        <f>H39*30%</f>
        <v>466.284</v>
      </c>
      <c r="M39" s="61">
        <f>G39*18</f>
        <v>22932</v>
      </c>
      <c r="N39" s="61">
        <f>H39*J$3</f>
        <v>29531.32</v>
      </c>
      <c r="O39" s="61">
        <v>510</v>
      </c>
      <c r="P39" s="61">
        <f>J39*J$3</f>
        <v>4369.820000000010</v>
      </c>
      <c r="Q39" s="61">
        <f>SUM(N39:P39)</f>
        <v>34411.14</v>
      </c>
      <c r="R39" s="66">
        <f>N39*30%</f>
        <v>8859.396000000001</v>
      </c>
    </row>
    <row r="40" ht="15" customHeight="1">
      <c r="A40" s="24"/>
      <c r="B40" t="s" s="57">
        <v>27</v>
      </c>
      <c r="C40" t="s" s="58">
        <v>49</v>
      </c>
      <c r="D40" t="s" s="58">
        <v>28</v>
      </c>
      <c r="E40" t="s" s="58">
        <v>29</v>
      </c>
      <c r="F40" t="s" s="58">
        <v>30</v>
      </c>
      <c r="G40" s="59">
        <v>1183</v>
      </c>
      <c r="H40" s="60">
        <f>G40*1.11</f>
        <v>1313.13</v>
      </c>
      <c r="I40" s="60">
        <v>30</v>
      </c>
      <c r="J40" s="60">
        <f>(G40*$K$2)</f>
        <v>213.562631578948</v>
      </c>
      <c r="K40" s="60">
        <f>SUBTOTAL(9,H40:J40)</f>
        <v>1556.692631578950</v>
      </c>
      <c r="L40" s="60">
        <f>H40*30%</f>
        <v>393.939</v>
      </c>
      <c r="M40" s="61">
        <f>G40*16.5</f>
        <v>19519.5</v>
      </c>
      <c r="N40" s="60">
        <f>H40*J$3</f>
        <v>24949.47</v>
      </c>
      <c r="O40" s="60">
        <v>510</v>
      </c>
      <c r="P40" s="60">
        <f>J40*J$3</f>
        <v>4057.690000000010</v>
      </c>
      <c r="Q40" s="60">
        <f>SUM(N40:P40)</f>
        <v>29517.16</v>
      </c>
      <c r="R40" s="62">
        <f>N40*30%</f>
        <v>7484.841</v>
      </c>
    </row>
    <row r="41" ht="15" customHeight="1">
      <c r="A41" s="24"/>
      <c r="B41" t="s" s="57">
        <v>27</v>
      </c>
      <c r="C41" t="s" s="58">
        <v>50</v>
      </c>
      <c r="D41" t="s" s="58">
        <v>28</v>
      </c>
      <c r="E41" t="s" s="58">
        <v>29</v>
      </c>
      <c r="F41" t="s" s="58">
        <v>30</v>
      </c>
      <c r="G41" s="59">
        <v>1068</v>
      </c>
      <c r="H41" s="60">
        <f>G41*1.11</f>
        <v>1185.48</v>
      </c>
      <c r="I41" s="60">
        <v>30</v>
      </c>
      <c r="J41" s="60">
        <f>(G41*$K$2)</f>
        <v>192.802105263158</v>
      </c>
      <c r="K41" s="60">
        <f>SUBTOTAL(9,H41:J41)</f>
        <v>1408.282105263160</v>
      </c>
      <c r="L41" s="60">
        <f>H41*30%</f>
        <v>355.644</v>
      </c>
      <c r="M41" s="61">
        <f>G41*16.5</f>
        <v>17622</v>
      </c>
      <c r="N41" s="60">
        <f>H41*J$3</f>
        <v>22524.12</v>
      </c>
      <c r="O41" s="60">
        <v>510</v>
      </c>
      <c r="P41" s="60">
        <f>J41*J$3</f>
        <v>3663.24</v>
      </c>
      <c r="Q41" s="60">
        <f>SUM(N41:P41)</f>
        <v>26697.36</v>
      </c>
      <c r="R41" s="62">
        <f>N41*30%</f>
        <v>6757.236</v>
      </c>
    </row>
    <row r="42" ht="15" customHeight="1">
      <c r="A42" s="24"/>
      <c r="B42" t="s" s="63">
        <v>50</v>
      </c>
      <c r="C42" t="s" s="64">
        <v>27</v>
      </c>
      <c r="D42" t="s" s="64">
        <v>28</v>
      </c>
      <c r="E42" t="s" s="64">
        <v>29</v>
      </c>
      <c r="F42" t="s" s="64">
        <v>30</v>
      </c>
      <c r="G42" s="65">
        <v>1300</v>
      </c>
      <c r="H42" s="61">
        <f>G42*1.21</f>
        <v>1573</v>
      </c>
      <c r="I42" s="61">
        <v>30</v>
      </c>
      <c r="J42" s="61">
        <f>(G42*$K$2)</f>
        <v>234.684210526316</v>
      </c>
      <c r="K42" s="61">
        <f>SUBTOTAL(9,H42:J42)</f>
        <v>1837.684210526320</v>
      </c>
      <c r="L42" s="61">
        <f>H42*30%</f>
        <v>471.9</v>
      </c>
      <c r="M42" s="61">
        <f>G42*18</f>
        <v>23400</v>
      </c>
      <c r="N42" s="61">
        <f>H42*J$3</f>
        <v>29887</v>
      </c>
      <c r="O42" s="61">
        <v>510</v>
      </c>
      <c r="P42" s="61">
        <f>J42*J$3</f>
        <v>4459</v>
      </c>
      <c r="Q42" s="61">
        <f>SUM(N42:P42)</f>
        <v>34856</v>
      </c>
      <c r="R42" s="66">
        <f>N42*30%</f>
        <v>8966.1</v>
      </c>
    </row>
    <row r="43" ht="15" customHeight="1">
      <c r="A43" s="24"/>
      <c r="B43" t="s" s="63">
        <v>51</v>
      </c>
      <c r="C43" t="s" s="64">
        <v>27</v>
      </c>
      <c r="D43" t="s" s="64">
        <v>28</v>
      </c>
      <c r="E43" t="s" s="64">
        <v>29</v>
      </c>
      <c r="F43" t="s" s="64">
        <v>30</v>
      </c>
      <c r="G43" s="65">
        <v>1300</v>
      </c>
      <c r="H43" s="61">
        <f>G43*1.21</f>
        <v>1573</v>
      </c>
      <c r="I43" s="61">
        <v>30</v>
      </c>
      <c r="J43" s="61">
        <f>(G43*$K$2)</f>
        <v>234.684210526316</v>
      </c>
      <c r="K43" s="61">
        <f>SUBTOTAL(9,H43:J43)</f>
        <v>1837.684210526320</v>
      </c>
      <c r="L43" s="61">
        <f>H43*30%</f>
        <v>471.9</v>
      </c>
      <c r="M43" s="61">
        <f>G43*18</f>
        <v>23400</v>
      </c>
      <c r="N43" s="61">
        <f>H43*J$3</f>
        <v>29887</v>
      </c>
      <c r="O43" s="61">
        <v>510</v>
      </c>
      <c r="P43" s="61">
        <f>J43*J$3</f>
        <v>4459</v>
      </c>
      <c r="Q43" s="61">
        <f>SUM(N43:P43)</f>
        <v>34856</v>
      </c>
      <c r="R43" s="66">
        <f>N43*30%</f>
        <v>8966.1</v>
      </c>
    </row>
    <row r="44" ht="15" customHeight="1">
      <c r="A44" s="24"/>
      <c r="B44" t="s" s="57">
        <v>27</v>
      </c>
      <c r="C44" t="s" s="58">
        <v>51</v>
      </c>
      <c r="D44" t="s" s="58">
        <v>28</v>
      </c>
      <c r="E44" t="s" s="58">
        <v>29</v>
      </c>
      <c r="F44" t="s" s="58">
        <v>30</v>
      </c>
      <c r="G44" s="59">
        <v>1062</v>
      </c>
      <c r="H44" s="60">
        <f>G44*1.11</f>
        <v>1178.82</v>
      </c>
      <c r="I44" s="60">
        <v>30</v>
      </c>
      <c r="J44" s="60">
        <f>(G44*$K$2)</f>
        <v>191.718947368421</v>
      </c>
      <c r="K44" s="60">
        <f>SUBTOTAL(9,H44:J44)</f>
        <v>1400.538947368420</v>
      </c>
      <c r="L44" s="60">
        <f>H44*30%</f>
        <v>353.646</v>
      </c>
      <c r="M44" s="61">
        <f>G44*16.5</f>
        <v>17523</v>
      </c>
      <c r="N44" s="60">
        <f>H44*J$3</f>
        <v>22397.58</v>
      </c>
      <c r="O44" s="60">
        <v>510</v>
      </c>
      <c r="P44" s="60">
        <f>J44*J$3</f>
        <v>3642.66</v>
      </c>
      <c r="Q44" s="60">
        <f>SUM(N44:P44)</f>
        <v>26550.24</v>
      </c>
      <c r="R44" s="62">
        <f>N44*30%</f>
        <v>6719.274</v>
      </c>
    </row>
    <row r="45" ht="15" customHeight="1">
      <c r="A45" s="24"/>
      <c r="B45" t="s" s="57">
        <v>27</v>
      </c>
      <c r="C45" t="s" s="58">
        <v>52</v>
      </c>
      <c r="D45" t="s" s="58">
        <v>28</v>
      </c>
      <c r="E45" t="s" s="58">
        <v>29</v>
      </c>
      <c r="F45" t="s" s="58">
        <v>30</v>
      </c>
      <c r="G45" s="59">
        <v>1116</v>
      </c>
      <c r="H45" s="60">
        <f>G45*1.11</f>
        <v>1238.76</v>
      </c>
      <c r="I45" s="60">
        <v>30</v>
      </c>
      <c r="J45" s="60">
        <f>(G45*$K$2)</f>
        <v>201.467368421053</v>
      </c>
      <c r="K45" s="60">
        <f>SUBTOTAL(9,H45:J45)</f>
        <v>1470.227368421050</v>
      </c>
      <c r="L45" s="60">
        <f>H45*30%</f>
        <v>371.628</v>
      </c>
      <c r="M45" s="61">
        <f>G45*16.5</f>
        <v>18414</v>
      </c>
      <c r="N45" s="60">
        <f>H45*J$3</f>
        <v>23536.44</v>
      </c>
      <c r="O45" s="60">
        <v>510</v>
      </c>
      <c r="P45" s="60">
        <f>J45*J$3</f>
        <v>3827.880000000010</v>
      </c>
      <c r="Q45" s="60">
        <f>SUM(N45:P45)</f>
        <v>27874.32</v>
      </c>
      <c r="R45" s="62">
        <f>N45*30%</f>
        <v>7060.932</v>
      </c>
    </row>
    <row r="46" ht="15" customHeight="1">
      <c r="A46" s="24"/>
      <c r="B46" t="s" s="63">
        <v>52</v>
      </c>
      <c r="C46" t="s" s="64">
        <v>27</v>
      </c>
      <c r="D46" t="s" s="64">
        <v>28</v>
      </c>
      <c r="E46" t="s" s="64">
        <v>29</v>
      </c>
      <c r="F46" t="s" s="64">
        <v>30</v>
      </c>
      <c r="G46" s="65">
        <v>1116</v>
      </c>
      <c r="H46" s="61">
        <f>G46*1.22</f>
        <v>1361.52</v>
      </c>
      <c r="I46" s="61">
        <v>30</v>
      </c>
      <c r="J46" s="61">
        <f>(G46*$K$2)</f>
        <v>201.467368421053</v>
      </c>
      <c r="K46" s="61">
        <f>SUBTOTAL(9,H46:J46)</f>
        <v>1592.987368421050</v>
      </c>
      <c r="L46" s="61">
        <f>H46*30%</f>
        <v>408.456</v>
      </c>
      <c r="M46" s="61">
        <f>G46*18</f>
        <v>20088</v>
      </c>
      <c r="N46" s="61">
        <f>H46*J$3</f>
        <v>25868.88</v>
      </c>
      <c r="O46" s="61">
        <v>510</v>
      </c>
      <c r="P46" s="61">
        <f>J46*J$3</f>
        <v>3827.880000000010</v>
      </c>
      <c r="Q46" s="61">
        <f>SUM(N46:P46)</f>
        <v>30206.76</v>
      </c>
      <c r="R46" s="66">
        <f>N46*30%</f>
        <v>7760.664</v>
      </c>
    </row>
    <row r="47" ht="15" customHeight="1">
      <c r="A47" s="24"/>
      <c r="B47" t="s" s="57">
        <v>27</v>
      </c>
      <c r="C47" t="s" s="58">
        <v>53</v>
      </c>
      <c r="D47" t="s" s="58">
        <v>28</v>
      </c>
      <c r="E47" t="s" s="58">
        <v>29</v>
      </c>
      <c r="F47" t="s" s="58">
        <v>30</v>
      </c>
      <c r="G47" s="59">
        <v>1054</v>
      </c>
      <c r="H47" s="60">
        <f>G47*1.11</f>
        <v>1169.94</v>
      </c>
      <c r="I47" s="60">
        <v>30</v>
      </c>
      <c r="J47" s="60">
        <f>(G47*$K$2)</f>
        <v>190.274736842106</v>
      </c>
      <c r="K47" s="60">
        <f>SUBTOTAL(9,H47:J47)</f>
        <v>1390.214736842110</v>
      </c>
      <c r="L47" s="60">
        <f>H47*30%</f>
        <v>350.982</v>
      </c>
      <c r="M47" s="61">
        <f>G47*16.5</f>
        <v>17391</v>
      </c>
      <c r="N47" s="60">
        <f>H47*J$3</f>
        <v>22228.86</v>
      </c>
      <c r="O47" s="60">
        <v>510</v>
      </c>
      <c r="P47" s="60">
        <f>J47*J$3</f>
        <v>3615.220000000010</v>
      </c>
      <c r="Q47" s="60">
        <f>SUM(N47:P47)</f>
        <v>26354.08</v>
      </c>
      <c r="R47" s="62">
        <f>N47*30%</f>
        <v>6668.658</v>
      </c>
    </row>
    <row r="48" ht="15" customHeight="1">
      <c r="A48" s="24"/>
      <c r="B48" t="s" s="63">
        <v>53</v>
      </c>
      <c r="C48" t="s" s="64">
        <v>27</v>
      </c>
      <c r="D48" t="s" s="64">
        <v>28</v>
      </c>
      <c r="E48" t="s" s="64">
        <v>29</v>
      </c>
      <c r="F48" t="s" s="64">
        <v>30</v>
      </c>
      <c r="G48" s="65">
        <v>1164</v>
      </c>
      <c r="H48" s="61">
        <f>G48*1.22</f>
        <v>1420.08</v>
      </c>
      <c r="I48" s="61">
        <v>30</v>
      </c>
      <c r="J48" s="61">
        <f>(G48*$K$2)</f>
        <v>210.132631578948</v>
      </c>
      <c r="K48" s="61">
        <f>SUBTOTAL(9,H48:J48)</f>
        <v>1660.212631578950</v>
      </c>
      <c r="L48" s="61">
        <f>H48*30%</f>
        <v>426.024</v>
      </c>
      <c r="M48" s="61">
        <f>G48*18</f>
        <v>20952</v>
      </c>
      <c r="N48" s="61">
        <f>H48*J$3</f>
        <v>26981.52</v>
      </c>
      <c r="O48" s="61">
        <v>510</v>
      </c>
      <c r="P48" s="61">
        <f>J48*J$3</f>
        <v>3992.520000000010</v>
      </c>
      <c r="Q48" s="61">
        <f>SUM(N48:P48)</f>
        <v>31484.04</v>
      </c>
      <c r="R48" s="66">
        <f>N48*30%</f>
        <v>8094.456</v>
      </c>
    </row>
    <row r="49" ht="15" customHeight="1">
      <c r="A49" s="24"/>
      <c r="B49" t="s" s="57">
        <v>27</v>
      </c>
      <c r="C49" t="s" s="58">
        <v>54</v>
      </c>
      <c r="D49" t="s" s="58">
        <v>28</v>
      </c>
      <c r="E49" t="s" s="58">
        <v>29</v>
      </c>
      <c r="F49" t="s" s="58">
        <v>30</v>
      </c>
      <c r="G49" s="59">
        <v>1119</v>
      </c>
      <c r="H49" s="60">
        <f>G49*1.11</f>
        <v>1242.09</v>
      </c>
      <c r="I49" s="60">
        <v>30</v>
      </c>
      <c r="J49" s="60">
        <f>(G49*$K$2)</f>
        <v>202.008947368421</v>
      </c>
      <c r="K49" s="60">
        <f>SUBTOTAL(9,H49:J49)</f>
        <v>1474.098947368420</v>
      </c>
      <c r="L49" s="60">
        <f>H49*30%</f>
        <v>372.627</v>
      </c>
      <c r="M49" s="61">
        <f>G49*16.5</f>
        <v>18463.5</v>
      </c>
      <c r="N49" s="60">
        <f>H49*J$3</f>
        <v>23599.71</v>
      </c>
      <c r="O49" s="60">
        <v>510</v>
      </c>
      <c r="P49" s="60">
        <f>J49*J$3</f>
        <v>3838.17</v>
      </c>
      <c r="Q49" s="60">
        <f>SUM(N49:P49)</f>
        <v>27947.88</v>
      </c>
      <c r="R49" s="62">
        <f>N49*30%</f>
        <v>7079.913</v>
      </c>
    </row>
    <row r="50" ht="15" customHeight="1">
      <c r="A50" s="24"/>
      <c r="B50" t="s" s="63">
        <v>54</v>
      </c>
      <c r="C50" t="s" s="64">
        <v>55</v>
      </c>
      <c r="D50" t="s" s="64">
        <v>28</v>
      </c>
      <c r="E50" t="s" s="64">
        <v>29</v>
      </c>
      <c r="F50" t="s" s="64">
        <v>46</v>
      </c>
      <c r="G50" s="65">
        <v>876</v>
      </c>
      <c r="H50" s="61">
        <f>G50*2.5</f>
        <v>2190</v>
      </c>
      <c r="I50" s="61">
        <v>0</v>
      </c>
      <c r="J50" s="61">
        <f>(G50*$K$2)</f>
        <v>158.141052631579</v>
      </c>
      <c r="K50" s="61">
        <f>SUBTOTAL(9,H50:J50)</f>
        <v>2348.141052631580</v>
      </c>
      <c r="L50" s="61">
        <f>H50*30%</f>
        <v>657</v>
      </c>
      <c r="M50" s="61">
        <v>17500</v>
      </c>
      <c r="N50" s="61">
        <f>H50*J$3</f>
        <v>41610</v>
      </c>
      <c r="O50" s="61">
        <v>0</v>
      </c>
      <c r="P50" s="61">
        <f>J50*J$3</f>
        <v>3004.68</v>
      </c>
      <c r="Q50" s="61">
        <f>SUM(N50:P50)</f>
        <v>44614.68</v>
      </c>
      <c r="R50" s="66">
        <f>N50*30%</f>
        <v>12483</v>
      </c>
    </row>
    <row r="51" ht="15" customHeight="1">
      <c r="A51" s="24"/>
      <c r="B51" t="s" s="63">
        <v>54</v>
      </c>
      <c r="C51" t="s" s="64">
        <v>56</v>
      </c>
      <c r="D51" t="s" s="64">
        <v>28</v>
      </c>
      <c r="E51" t="s" s="64">
        <v>29</v>
      </c>
      <c r="F51" t="s" s="64">
        <v>57</v>
      </c>
      <c r="G51" s="65">
        <v>808</v>
      </c>
      <c r="H51" s="61">
        <f>G51*2.5</f>
        <v>2020</v>
      </c>
      <c r="I51" s="61">
        <v>0</v>
      </c>
      <c r="J51" s="61">
        <f>(G51*$K$2)</f>
        <v>145.865263157895</v>
      </c>
      <c r="K51" s="61">
        <f>SUBTOTAL(9,H51:J51)</f>
        <v>2165.8652631579</v>
      </c>
      <c r="L51" s="61">
        <f>H51*30%</f>
        <v>606</v>
      </c>
      <c r="M51" s="61">
        <v>17500</v>
      </c>
      <c r="N51" s="61">
        <f>H51*J$3</f>
        <v>38380</v>
      </c>
      <c r="O51" s="61">
        <v>0</v>
      </c>
      <c r="P51" s="61">
        <f>J51*J$3</f>
        <v>2771.440000000010</v>
      </c>
      <c r="Q51" s="61">
        <f>SUM(N51:P51)</f>
        <v>41151.44</v>
      </c>
      <c r="R51" s="66">
        <f>N51*30%</f>
        <v>11514</v>
      </c>
    </row>
    <row r="52" ht="15" customHeight="1">
      <c r="A52" s="24"/>
      <c r="B52" t="s" s="63">
        <v>54</v>
      </c>
      <c r="C52" t="s" s="64">
        <v>27</v>
      </c>
      <c r="D52" t="s" s="64">
        <v>28</v>
      </c>
      <c r="E52" t="s" s="64">
        <v>29</v>
      </c>
      <c r="F52" t="s" s="64">
        <v>30</v>
      </c>
      <c r="G52" s="65">
        <v>1119</v>
      </c>
      <c r="H52" s="61">
        <f>G52*1.22</f>
        <v>1365.18</v>
      </c>
      <c r="I52" s="61">
        <v>30</v>
      </c>
      <c r="J52" s="61">
        <f>(G52*$K$2)</f>
        <v>202.008947368421</v>
      </c>
      <c r="K52" s="61">
        <f>SUBTOTAL(9,H52:J52)</f>
        <v>1597.188947368420</v>
      </c>
      <c r="L52" s="61">
        <f>H52*30%</f>
        <v>409.554</v>
      </c>
      <c r="M52" s="61">
        <f>G52*18</f>
        <v>20142</v>
      </c>
      <c r="N52" s="61">
        <f>H52*J$3</f>
        <v>25938.42</v>
      </c>
      <c r="O52" s="61">
        <v>510</v>
      </c>
      <c r="P52" s="61">
        <f>J52*J$3</f>
        <v>3838.17</v>
      </c>
      <c r="Q52" s="61">
        <f>SUM(N52:P52)</f>
        <v>30286.59</v>
      </c>
      <c r="R52" s="66">
        <f>N52*30%</f>
        <v>7781.526</v>
      </c>
    </row>
    <row r="53" ht="15" customHeight="1">
      <c r="A53" s="24"/>
      <c r="B53" t="s" s="63">
        <v>58</v>
      </c>
      <c r="C53" t="s" s="64">
        <v>27</v>
      </c>
      <c r="D53" t="s" s="64">
        <v>28</v>
      </c>
      <c r="E53" t="s" s="64">
        <v>29</v>
      </c>
      <c r="F53" t="s" s="64">
        <v>30</v>
      </c>
      <c r="G53" s="65">
        <v>1119</v>
      </c>
      <c r="H53" s="61">
        <f>G53*1.22</f>
        <v>1365.18</v>
      </c>
      <c r="I53" s="61">
        <v>30</v>
      </c>
      <c r="J53" s="61">
        <f>(G53*$K$2)</f>
        <v>202.008947368421</v>
      </c>
      <c r="K53" s="61">
        <f>SUBTOTAL(9,H53:J53)</f>
        <v>1597.188947368420</v>
      </c>
      <c r="L53" s="61">
        <f>H53*30%</f>
        <v>409.554</v>
      </c>
      <c r="M53" s="61">
        <f>G53*18</f>
        <v>20142</v>
      </c>
      <c r="N53" s="61">
        <f>H53*J$3</f>
        <v>25938.42</v>
      </c>
      <c r="O53" s="61">
        <v>510</v>
      </c>
      <c r="P53" s="61">
        <f>J53*J$3</f>
        <v>3838.17</v>
      </c>
      <c r="Q53" s="61">
        <f>SUM(N53:P53)</f>
        <v>30286.59</v>
      </c>
      <c r="R53" s="66">
        <f>N53*30%</f>
        <v>7781.526</v>
      </c>
    </row>
    <row r="54" ht="15" customHeight="1">
      <c r="A54" s="24"/>
      <c r="B54" t="s" s="57">
        <v>27</v>
      </c>
      <c r="C54" t="s" s="58">
        <v>58</v>
      </c>
      <c r="D54" t="s" s="58">
        <v>28</v>
      </c>
      <c r="E54" t="s" s="58">
        <v>29</v>
      </c>
      <c r="F54" t="s" s="58">
        <v>30</v>
      </c>
      <c r="G54" s="59">
        <v>1119</v>
      </c>
      <c r="H54" s="60">
        <f>G54*1.11</f>
        <v>1242.09</v>
      </c>
      <c r="I54" s="60">
        <v>30</v>
      </c>
      <c r="J54" s="60">
        <f>(G54*$K$2)</f>
        <v>202.008947368421</v>
      </c>
      <c r="K54" s="60">
        <f>SUBTOTAL(9,H54:J54)</f>
        <v>1474.098947368420</v>
      </c>
      <c r="L54" s="60">
        <f>H54*30%</f>
        <v>372.627</v>
      </c>
      <c r="M54" s="61">
        <f>G54*16.5</f>
        <v>18463.5</v>
      </c>
      <c r="N54" s="60">
        <f>H54*J$3</f>
        <v>23599.71</v>
      </c>
      <c r="O54" s="60">
        <v>510</v>
      </c>
      <c r="P54" s="60">
        <f>J54*J$3</f>
        <v>3838.17</v>
      </c>
      <c r="Q54" s="60">
        <f>SUM(N54:P54)</f>
        <v>27947.88</v>
      </c>
      <c r="R54" s="62">
        <f>N54*30%</f>
        <v>7079.913</v>
      </c>
    </row>
    <row r="55" ht="15" customHeight="1">
      <c r="A55" s="24"/>
      <c r="B55" t="s" s="57">
        <v>27</v>
      </c>
      <c r="C55" t="s" s="58">
        <v>59</v>
      </c>
      <c r="D55" t="s" s="58">
        <v>28</v>
      </c>
      <c r="E55" t="s" s="58">
        <v>29</v>
      </c>
      <c r="F55" t="s" s="58">
        <v>30</v>
      </c>
      <c r="G55" s="59">
        <v>1119</v>
      </c>
      <c r="H55" s="60">
        <f>G55*1.11</f>
        <v>1242.09</v>
      </c>
      <c r="I55" s="60">
        <v>30</v>
      </c>
      <c r="J55" s="60">
        <f>(G55*$K$2)</f>
        <v>202.008947368421</v>
      </c>
      <c r="K55" s="60">
        <f>SUBTOTAL(9,H55:J55)</f>
        <v>1474.098947368420</v>
      </c>
      <c r="L55" s="60">
        <f>H55*30%</f>
        <v>372.627</v>
      </c>
      <c r="M55" s="61">
        <f>G55*16.5</f>
        <v>18463.5</v>
      </c>
      <c r="N55" s="60">
        <f>H55*J$3</f>
        <v>23599.71</v>
      </c>
      <c r="O55" s="60">
        <v>510</v>
      </c>
      <c r="P55" s="60">
        <f>J55*J$3</f>
        <v>3838.17</v>
      </c>
      <c r="Q55" s="60">
        <f>SUM(N55:P55)</f>
        <v>27947.88</v>
      </c>
      <c r="R55" s="62">
        <f>N55*30%</f>
        <v>7079.913</v>
      </c>
    </row>
    <row r="56" ht="15" customHeight="1">
      <c r="A56" s="24"/>
      <c r="B56" t="s" s="63">
        <v>60</v>
      </c>
      <c r="C56" t="s" s="64">
        <v>27</v>
      </c>
      <c r="D56" t="s" s="64">
        <v>28</v>
      </c>
      <c r="E56" t="s" s="64">
        <v>29</v>
      </c>
      <c r="F56" t="s" s="64">
        <v>30</v>
      </c>
      <c r="G56" s="65">
        <v>1119</v>
      </c>
      <c r="H56" s="61">
        <f>G56*1.22</f>
        <v>1365.18</v>
      </c>
      <c r="I56" s="61">
        <v>30</v>
      </c>
      <c r="J56" s="61">
        <f>(G56*$K$2)</f>
        <v>202.008947368421</v>
      </c>
      <c r="K56" s="61">
        <f>SUBTOTAL(9,H56:J56)</f>
        <v>1597.188947368420</v>
      </c>
      <c r="L56" s="61">
        <f>H56*30%</f>
        <v>409.554</v>
      </c>
      <c r="M56" s="61">
        <f>G56*18</f>
        <v>20142</v>
      </c>
      <c r="N56" s="61">
        <f>H56*J$3</f>
        <v>25938.42</v>
      </c>
      <c r="O56" s="61">
        <v>510</v>
      </c>
      <c r="P56" s="61">
        <f>J56*J$3</f>
        <v>3838.17</v>
      </c>
      <c r="Q56" s="61">
        <f>SUM(N56:P56)</f>
        <v>30286.59</v>
      </c>
      <c r="R56" s="66">
        <f>N56*30%</f>
        <v>7781.526</v>
      </c>
    </row>
    <row r="57" ht="24.75" customHeight="1">
      <c r="A57" s="24"/>
      <c r="B57" t="s" s="57">
        <v>27</v>
      </c>
      <c r="C57" t="s" s="58">
        <v>61</v>
      </c>
      <c r="D57" t="s" s="58">
        <v>28</v>
      </c>
      <c r="E57" t="s" s="58">
        <v>29</v>
      </c>
      <c r="F57" t="s" s="58">
        <v>30</v>
      </c>
      <c r="G57" s="59">
        <v>1119</v>
      </c>
      <c r="H57" s="60">
        <f>G57*1.11</f>
        <v>1242.09</v>
      </c>
      <c r="I57" s="60">
        <v>30</v>
      </c>
      <c r="J57" s="60">
        <f>(G57*$K$2)</f>
        <v>202.008947368421</v>
      </c>
      <c r="K57" s="60">
        <f>SUBTOTAL(9,H57:J57)</f>
        <v>1474.098947368420</v>
      </c>
      <c r="L57" s="60">
        <f>H57*30%</f>
        <v>372.627</v>
      </c>
      <c r="M57" s="61">
        <f>G57*16.5</f>
        <v>18463.5</v>
      </c>
      <c r="N57" s="60">
        <f>H57*J$3</f>
        <v>23599.71</v>
      </c>
      <c r="O57" s="60">
        <v>510</v>
      </c>
      <c r="P57" s="60">
        <f>J57*J$3</f>
        <v>3838.17</v>
      </c>
      <c r="Q57" s="60">
        <f>SUM(N57:P57)</f>
        <v>27947.88</v>
      </c>
      <c r="R57" s="62">
        <f>N57*30%</f>
        <v>7079.913</v>
      </c>
    </row>
    <row r="58" ht="15" customHeight="1">
      <c r="A58" s="24"/>
      <c r="B58" t="s" s="63">
        <v>62</v>
      </c>
      <c r="C58" t="s" s="64">
        <v>27</v>
      </c>
      <c r="D58" t="s" s="64">
        <v>28</v>
      </c>
      <c r="E58" t="s" s="64">
        <v>29</v>
      </c>
      <c r="F58" t="s" s="64">
        <v>30</v>
      </c>
      <c r="G58" s="65">
        <v>1119</v>
      </c>
      <c r="H58" s="61">
        <f>G58*1.22</f>
        <v>1365.18</v>
      </c>
      <c r="I58" s="61">
        <v>30</v>
      </c>
      <c r="J58" s="61">
        <f>(G58*$K$2)</f>
        <v>202.008947368421</v>
      </c>
      <c r="K58" s="61">
        <f>SUBTOTAL(9,H58:J58)</f>
        <v>1597.188947368420</v>
      </c>
      <c r="L58" s="61">
        <f>H58*30%</f>
        <v>409.554</v>
      </c>
      <c r="M58" s="61">
        <f>G58*18</f>
        <v>20142</v>
      </c>
      <c r="N58" s="61">
        <f>H58*J$3</f>
        <v>25938.42</v>
      </c>
      <c r="O58" s="61">
        <v>510</v>
      </c>
      <c r="P58" s="61">
        <f>J58*J$3</f>
        <v>3838.17</v>
      </c>
      <c r="Q58" s="61">
        <f>SUM(N58:P58)</f>
        <v>30286.59</v>
      </c>
      <c r="R58" s="66">
        <f>N58*30%</f>
        <v>7781.526</v>
      </c>
    </row>
    <row r="59" ht="15" customHeight="1">
      <c r="A59" s="24"/>
      <c r="B59" t="s" s="57">
        <v>27</v>
      </c>
      <c r="C59" t="s" s="58">
        <v>63</v>
      </c>
      <c r="D59" t="s" s="58">
        <v>28</v>
      </c>
      <c r="E59" t="s" s="58">
        <v>29</v>
      </c>
      <c r="F59" t="s" s="58">
        <v>30</v>
      </c>
      <c r="G59" s="59">
        <v>1192</v>
      </c>
      <c r="H59" s="60">
        <f>G59*1.11</f>
        <v>1323.12</v>
      </c>
      <c r="I59" s="60">
        <v>30</v>
      </c>
      <c r="J59" s="60">
        <f>(G59*$K$2)</f>
        <v>215.187368421053</v>
      </c>
      <c r="K59" s="60">
        <f>SUBTOTAL(9,H59:J59)</f>
        <v>1568.307368421050</v>
      </c>
      <c r="L59" s="60">
        <f>H59*30%</f>
        <v>396.936</v>
      </c>
      <c r="M59" s="61">
        <f>G59*16.5</f>
        <v>19668</v>
      </c>
      <c r="N59" s="60">
        <f>H59*J$3</f>
        <v>25139.28</v>
      </c>
      <c r="O59" s="60">
        <v>510</v>
      </c>
      <c r="P59" s="60">
        <f>J59*J$3</f>
        <v>4088.560000000010</v>
      </c>
      <c r="Q59" s="60">
        <f>SUM(N59:P59)</f>
        <v>29737.84</v>
      </c>
      <c r="R59" s="62">
        <f>N59*30%</f>
        <v>7541.784</v>
      </c>
    </row>
    <row r="60" ht="15" customHeight="1">
      <c r="A60" s="24"/>
      <c r="B60" t="s" s="63">
        <v>63</v>
      </c>
      <c r="C60" t="s" s="64">
        <v>27</v>
      </c>
      <c r="D60" t="s" s="64">
        <v>28</v>
      </c>
      <c r="E60" t="s" s="64">
        <v>29</v>
      </c>
      <c r="F60" t="s" s="64">
        <v>30</v>
      </c>
      <c r="G60" s="65">
        <v>1192</v>
      </c>
      <c r="H60" s="61">
        <f>G60*1.22</f>
        <v>1454.24</v>
      </c>
      <c r="I60" s="61">
        <v>30</v>
      </c>
      <c r="J60" s="61">
        <f>(G60*$K$2)</f>
        <v>215.187368421053</v>
      </c>
      <c r="K60" s="61">
        <f>SUBTOTAL(9,H60:J60)</f>
        <v>1699.427368421050</v>
      </c>
      <c r="L60" s="61">
        <f>H60*30%</f>
        <v>436.272</v>
      </c>
      <c r="M60" s="61">
        <f>G60*18</f>
        <v>21456</v>
      </c>
      <c r="N60" s="61">
        <f>H60*J$3</f>
        <v>27630.56</v>
      </c>
      <c r="O60" s="61">
        <v>510</v>
      </c>
      <c r="P60" s="61">
        <f>J60*J$3</f>
        <v>4088.560000000010</v>
      </c>
      <c r="Q60" s="61">
        <f>SUM(N60:P60)</f>
        <v>32229.12</v>
      </c>
      <c r="R60" s="66">
        <f>N60*30%</f>
        <v>8289.168</v>
      </c>
    </row>
    <row r="61" ht="15" customHeight="1">
      <c r="A61" s="24"/>
      <c r="B61" t="s" s="57">
        <v>27</v>
      </c>
      <c r="C61" t="s" s="58">
        <v>64</v>
      </c>
      <c r="D61" t="s" s="58">
        <v>28</v>
      </c>
      <c r="E61" t="s" s="58">
        <v>29</v>
      </c>
      <c r="F61" t="s" s="58">
        <v>30</v>
      </c>
      <c r="G61" s="59">
        <v>1119</v>
      </c>
      <c r="H61" s="60">
        <f>G61*1.11</f>
        <v>1242.09</v>
      </c>
      <c r="I61" s="60">
        <v>30</v>
      </c>
      <c r="J61" s="60">
        <f>(G61*$K$2)</f>
        <v>202.008947368421</v>
      </c>
      <c r="K61" s="60">
        <f>SUBTOTAL(9,H61:J61)</f>
        <v>1474.098947368420</v>
      </c>
      <c r="L61" s="60">
        <f>H61*30%</f>
        <v>372.627</v>
      </c>
      <c r="M61" s="61">
        <f>G61*16.5</f>
        <v>18463.5</v>
      </c>
      <c r="N61" s="60">
        <f>H61*J$3</f>
        <v>23599.71</v>
      </c>
      <c r="O61" s="60">
        <v>510</v>
      </c>
      <c r="P61" s="60">
        <f>J61*J$3</f>
        <v>3838.17</v>
      </c>
      <c r="Q61" s="60">
        <f>SUM(N61:P61)</f>
        <v>27947.88</v>
      </c>
      <c r="R61" s="62">
        <f>N61*30%</f>
        <v>7079.913</v>
      </c>
    </row>
    <row r="62" ht="15" customHeight="1">
      <c r="A62" s="24"/>
      <c r="B62" t="s" s="63">
        <v>64</v>
      </c>
      <c r="C62" t="s" s="64">
        <v>27</v>
      </c>
      <c r="D62" t="s" s="64">
        <v>28</v>
      </c>
      <c r="E62" t="s" s="64">
        <v>29</v>
      </c>
      <c r="F62" t="s" s="64">
        <v>30</v>
      </c>
      <c r="G62" s="65">
        <v>1119</v>
      </c>
      <c r="H62" s="61">
        <f>G62*1.22</f>
        <v>1365.18</v>
      </c>
      <c r="I62" s="61">
        <v>30</v>
      </c>
      <c r="J62" s="61">
        <f>(G62*$K$2)</f>
        <v>202.008947368421</v>
      </c>
      <c r="K62" s="61">
        <f>SUBTOTAL(9,H62:J62)</f>
        <v>1597.188947368420</v>
      </c>
      <c r="L62" s="61">
        <f>H62*30%</f>
        <v>409.554</v>
      </c>
      <c r="M62" s="61">
        <f>G62*18</f>
        <v>20142</v>
      </c>
      <c r="N62" s="61">
        <f>H62*J$3</f>
        <v>25938.42</v>
      </c>
      <c r="O62" s="61">
        <v>510</v>
      </c>
      <c r="P62" s="61">
        <f>J62*J$3</f>
        <v>3838.17</v>
      </c>
      <c r="Q62" s="61">
        <f>SUM(N62:P62)</f>
        <v>30286.59</v>
      </c>
      <c r="R62" s="66">
        <f>N62*30%</f>
        <v>7781.526</v>
      </c>
    </row>
    <row r="63" ht="15" customHeight="1">
      <c r="A63" s="24"/>
      <c r="B63" t="s" s="57">
        <v>27</v>
      </c>
      <c r="C63" t="s" s="58">
        <v>65</v>
      </c>
      <c r="D63" t="s" s="58">
        <v>28</v>
      </c>
      <c r="E63" t="s" s="58">
        <v>29</v>
      </c>
      <c r="F63" t="s" s="58">
        <v>30</v>
      </c>
      <c r="G63" s="59">
        <v>1098</v>
      </c>
      <c r="H63" s="60">
        <f>G63*1.11</f>
        <v>1218.78</v>
      </c>
      <c r="I63" s="60">
        <v>30</v>
      </c>
      <c r="J63" s="60">
        <f>(G63*$K$2)</f>
        <v>198.217894736842</v>
      </c>
      <c r="K63" s="60">
        <f>SUBTOTAL(9,H63:J63)</f>
        <v>1446.997894736840</v>
      </c>
      <c r="L63" s="60">
        <f>H63*30%</f>
        <v>365.634</v>
      </c>
      <c r="M63" s="61">
        <f>G63*16.5</f>
        <v>18117</v>
      </c>
      <c r="N63" s="60">
        <f>H63*J$3</f>
        <v>23156.82</v>
      </c>
      <c r="O63" s="60">
        <v>510</v>
      </c>
      <c r="P63" s="60">
        <f>J63*J$3</f>
        <v>3766.14</v>
      </c>
      <c r="Q63" s="60">
        <f>SUM(N63:P63)</f>
        <v>27432.96</v>
      </c>
      <c r="R63" s="62">
        <f>N63*30%</f>
        <v>6947.046</v>
      </c>
    </row>
    <row r="64" ht="15" customHeight="1">
      <c r="A64" s="24"/>
      <c r="B64" t="s" s="63">
        <v>65</v>
      </c>
      <c r="C64" t="s" s="64">
        <v>27</v>
      </c>
      <c r="D64" t="s" s="64">
        <v>28</v>
      </c>
      <c r="E64" t="s" s="64">
        <v>29</v>
      </c>
      <c r="F64" t="s" s="64">
        <v>30</v>
      </c>
      <c r="G64" s="65">
        <v>1094</v>
      </c>
      <c r="H64" s="61">
        <f>G64*1.22</f>
        <v>1334.68</v>
      </c>
      <c r="I64" s="61">
        <v>30</v>
      </c>
      <c r="J64" s="61">
        <f>(G64*$K$2)</f>
        <v>197.495789473685</v>
      </c>
      <c r="K64" s="61">
        <f>SUBTOTAL(9,H64:J64)</f>
        <v>1562.175789473690</v>
      </c>
      <c r="L64" s="61">
        <f>H64*30%</f>
        <v>400.404</v>
      </c>
      <c r="M64" s="61">
        <f>G64*18</f>
        <v>19692</v>
      </c>
      <c r="N64" s="61">
        <f>H64*J$3</f>
        <v>25358.92</v>
      </c>
      <c r="O64" s="61">
        <v>510</v>
      </c>
      <c r="P64" s="61">
        <f>J64*J$3</f>
        <v>3752.420000000020</v>
      </c>
      <c r="Q64" s="61">
        <f>SUM(N64:P64)</f>
        <v>29621.34</v>
      </c>
      <c r="R64" s="66">
        <f>N64*30%</f>
        <v>7607.676</v>
      </c>
    </row>
    <row r="65" ht="15" customHeight="1">
      <c r="A65" s="24"/>
      <c r="B65" t="s" s="57">
        <v>27</v>
      </c>
      <c r="C65" t="s" s="58">
        <v>66</v>
      </c>
      <c r="D65" t="s" s="58">
        <v>28</v>
      </c>
      <c r="E65" t="s" s="58">
        <v>29</v>
      </c>
      <c r="F65" t="s" s="58">
        <v>30</v>
      </c>
      <c r="G65" s="59">
        <v>223</v>
      </c>
      <c r="H65" s="60">
        <f>(G65*2)*2.4</f>
        <v>1070.4</v>
      </c>
      <c r="I65" s="60">
        <v>30</v>
      </c>
      <c r="J65" s="60">
        <f>(G65*$K$2)</f>
        <v>40.2573684210527</v>
      </c>
      <c r="K65" s="60">
        <f>SUBTOTAL(9,H65:J65)</f>
        <v>1140.657368421050</v>
      </c>
      <c r="L65" s="60">
        <f>H65*30%</f>
        <v>321.12</v>
      </c>
      <c r="M65" s="61">
        <f>G65*30</f>
        <v>6690</v>
      </c>
      <c r="N65" s="60">
        <f>H65*J$3</f>
        <v>20337.6</v>
      </c>
      <c r="O65" s="60">
        <v>510</v>
      </c>
      <c r="P65" s="60">
        <f>J65*J$3</f>
        <v>764.890000000001</v>
      </c>
      <c r="Q65" s="60">
        <f>SUM(N65:P65)</f>
        <v>21612.49</v>
      </c>
      <c r="R65" s="62">
        <f>N65*30%</f>
        <v>6101.28</v>
      </c>
    </row>
    <row r="66" ht="15" customHeight="1">
      <c r="A66" s="24"/>
      <c r="B66" t="s" s="63">
        <v>66</v>
      </c>
      <c r="C66" t="s" s="64">
        <v>27</v>
      </c>
      <c r="D66" t="s" s="64">
        <v>28</v>
      </c>
      <c r="E66" t="s" s="64">
        <v>29</v>
      </c>
      <c r="F66" t="s" s="64">
        <v>30</v>
      </c>
      <c r="G66" s="65">
        <v>223</v>
      </c>
      <c r="H66" s="61">
        <f>(G66*2)*2.4</f>
        <v>1070.4</v>
      </c>
      <c r="I66" s="61">
        <v>30</v>
      </c>
      <c r="J66" s="61">
        <f>(G66*$K$2)</f>
        <v>40.2573684210527</v>
      </c>
      <c r="K66" s="61">
        <f>SUBTOTAL(9,H66:J66)</f>
        <v>1140.657368421050</v>
      </c>
      <c r="L66" s="61">
        <f>H66*30%</f>
        <v>321.12</v>
      </c>
      <c r="M66" s="61">
        <f>G66*30</f>
        <v>6690</v>
      </c>
      <c r="N66" s="61">
        <f>H66*J$3</f>
        <v>20337.6</v>
      </c>
      <c r="O66" s="61">
        <v>510</v>
      </c>
      <c r="P66" s="61">
        <f>J66*J$3</f>
        <v>764.890000000001</v>
      </c>
      <c r="Q66" s="61">
        <f>SUM(N66:P66)</f>
        <v>21612.49</v>
      </c>
      <c r="R66" s="66">
        <f>N66*30%</f>
        <v>6101.28</v>
      </c>
    </row>
    <row r="67" ht="15" customHeight="1">
      <c r="A67" s="24"/>
      <c r="B67" t="s" s="57">
        <v>27</v>
      </c>
      <c r="C67" t="s" s="58">
        <v>67</v>
      </c>
      <c r="D67" t="s" s="58">
        <v>28</v>
      </c>
      <c r="E67" t="s" s="58">
        <v>29</v>
      </c>
      <c r="F67" t="s" s="58">
        <v>30</v>
      </c>
      <c r="G67" s="59">
        <v>390</v>
      </c>
      <c r="H67" s="60">
        <f>(G67*2)*2.4</f>
        <v>1872</v>
      </c>
      <c r="I67" s="60">
        <v>30</v>
      </c>
      <c r="J67" s="60">
        <f>(G67*$K$2)</f>
        <v>70.40526315789489</v>
      </c>
      <c r="K67" s="60">
        <f>SUBTOTAL(9,H67:J67)</f>
        <v>1972.405263157890</v>
      </c>
      <c r="L67" s="60">
        <f>H67*30%</f>
        <v>561.6</v>
      </c>
      <c r="M67" s="61">
        <f>G67*30</f>
        <v>11700</v>
      </c>
      <c r="N67" s="60">
        <f>H67*J$3</f>
        <v>35568</v>
      </c>
      <c r="O67" s="60">
        <v>510</v>
      </c>
      <c r="P67" s="60">
        <f>J67*J$3</f>
        <v>1337.7</v>
      </c>
      <c r="Q67" s="60">
        <f>SUM(N67:P67)</f>
        <v>37415.7</v>
      </c>
      <c r="R67" s="62">
        <f>N67*30%</f>
        <v>10670.4</v>
      </c>
    </row>
    <row r="68" ht="15" customHeight="1">
      <c r="A68" s="24"/>
      <c r="B68" t="s" s="57">
        <v>27</v>
      </c>
      <c r="C68" t="s" s="58">
        <v>68</v>
      </c>
      <c r="D68" t="s" s="58">
        <v>28</v>
      </c>
      <c r="E68" t="s" s="58">
        <v>29</v>
      </c>
      <c r="F68" t="s" s="58">
        <v>30</v>
      </c>
      <c r="G68" s="59">
        <v>223</v>
      </c>
      <c r="H68" s="60">
        <f>(G68*2)*2.4</f>
        <v>1070.4</v>
      </c>
      <c r="I68" s="60">
        <v>30</v>
      </c>
      <c r="J68" s="60">
        <f>(G68*$K$2)</f>
        <v>40.2573684210527</v>
      </c>
      <c r="K68" s="60">
        <f>SUBTOTAL(9,H68:J68)</f>
        <v>1140.657368421050</v>
      </c>
      <c r="L68" s="60">
        <f>H68*30%</f>
        <v>321.12</v>
      </c>
      <c r="M68" s="61">
        <f>G68*30</f>
        <v>6690</v>
      </c>
      <c r="N68" s="60">
        <f>H68*J$3</f>
        <v>20337.6</v>
      </c>
      <c r="O68" s="60">
        <v>510</v>
      </c>
      <c r="P68" s="60">
        <f>J68*J$3</f>
        <v>764.890000000001</v>
      </c>
      <c r="Q68" s="60">
        <f>SUM(N68:P68)</f>
        <v>21612.49</v>
      </c>
      <c r="R68" s="62">
        <f>N68*30%</f>
        <v>6101.28</v>
      </c>
    </row>
    <row r="69" ht="15" customHeight="1">
      <c r="A69" s="24"/>
      <c r="B69" t="s" s="63">
        <v>68</v>
      </c>
      <c r="C69" t="s" s="64">
        <v>27</v>
      </c>
      <c r="D69" t="s" s="64">
        <v>28</v>
      </c>
      <c r="E69" t="s" s="64">
        <v>29</v>
      </c>
      <c r="F69" t="s" s="64">
        <v>30</v>
      </c>
      <c r="G69" s="65">
        <v>223</v>
      </c>
      <c r="H69" s="61">
        <f>(G69*2)*2.4</f>
        <v>1070.4</v>
      </c>
      <c r="I69" s="61">
        <v>30</v>
      </c>
      <c r="J69" s="61">
        <f>(G69*$K$2)</f>
        <v>40.2573684210527</v>
      </c>
      <c r="K69" s="61">
        <f>SUBTOTAL(9,H69:J69)</f>
        <v>1140.657368421050</v>
      </c>
      <c r="L69" s="61">
        <f>H69*30%</f>
        <v>321.12</v>
      </c>
      <c r="M69" s="61">
        <f>G69*30</f>
        <v>6690</v>
      </c>
      <c r="N69" s="61">
        <f>H69*J$3</f>
        <v>20337.6</v>
      </c>
      <c r="O69" s="61">
        <v>510</v>
      </c>
      <c r="P69" s="61">
        <f>J69*J$3</f>
        <v>764.890000000001</v>
      </c>
      <c r="Q69" s="61">
        <f>SUM(N69:P69)</f>
        <v>21612.49</v>
      </c>
      <c r="R69" s="66">
        <f>N69*30%</f>
        <v>6101.28</v>
      </c>
    </row>
    <row r="70" ht="15" customHeight="1">
      <c r="A70" s="24"/>
      <c r="B70" t="s" s="57">
        <v>27</v>
      </c>
      <c r="C70" t="s" s="58">
        <v>69</v>
      </c>
      <c r="D70" t="s" s="58">
        <v>28</v>
      </c>
      <c r="E70" t="s" s="58">
        <v>29</v>
      </c>
      <c r="F70" t="s" s="58">
        <v>30</v>
      </c>
      <c r="G70" s="59">
        <v>824</v>
      </c>
      <c r="H70" s="60">
        <f>G70*1.22</f>
        <v>1005.28</v>
      </c>
      <c r="I70" s="60">
        <v>30</v>
      </c>
      <c r="J70" s="60">
        <f>(G70*$K$2)</f>
        <v>148.753684210527</v>
      </c>
      <c r="K70" s="60">
        <f>SUBTOTAL(9,H70:J70)</f>
        <v>1184.033684210530</v>
      </c>
      <c r="L70" s="60">
        <f>H70*30%</f>
        <v>301.584</v>
      </c>
      <c r="M70" s="61">
        <f>G70*25</f>
        <v>20600</v>
      </c>
      <c r="N70" s="60">
        <f>H70*J$3</f>
        <v>19100.32</v>
      </c>
      <c r="O70" s="60">
        <v>510</v>
      </c>
      <c r="P70" s="60">
        <f>J70*J$3</f>
        <v>2826.320000000010</v>
      </c>
      <c r="Q70" s="60">
        <f>SUM(N70:P70)</f>
        <v>22436.64</v>
      </c>
      <c r="R70" s="62">
        <f>N70*30%</f>
        <v>5730.096</v>
      </c>
    </row>
    <row r="71" ht="15" customHeight="1">
      <c r="A71" s="24"/>
      <c r="B71" t="s" s="63">
        <v>69</v>
      </c>
      <c r="C71" t="s" s="64">
        <v>27</v>
      </c>
      <c r="D71" t="s" s="64">
        <v>28</v>
      </c>
      <c r="E71" t="s" s="64">
        <v>29</v>
      </c>
      <c r="F71" t="s" s="64">
        <v>30</v>
      </c>
      <c r="G71" s="65">
        <v>1390</v>
      </c>
      <c r="H71" s="61">
        <f>G71*1.21</f>
        <v>1681.9</v>
      </c>
      <c r="I71" s="61">
        <v>30</v>
      </c>
      <c r="J71" s="61">
        <f>(G71*$K$2)</f>
        <v>250.931578947369</v>
      </c>
      <c r="K71" s="61">
        <f>SUBTOTAL(9,H71:J71)</f>
        <v>1962.831578947370</v>
      </c>
      <c r="L71" s="61">
        <f>H71*30%</f>
        <v>504.57</v>
      </c>
      <c r="M71" s="61">
        <f>G71*18</f>
        <v>25020</v>
      </c>
      <c r="N71" s="61">
        <f>H71*J$3</f>
        <v>31956.1</v>
      </c>
      <c r="O71" s="61">
        <v>510</v>
      </c>
      <c r="P71" s="61">
        <f>J71*J$3</f>
        <v>4767.700000000010</v>
      </c>
      <c r="Q71" s="61">
        <f>SUM(N71:P71)</f>
        <v>37233.8</v>
      </c>
      <c r="R71" s="66">
        <f>N71*30%</f>
        <v>9586.83</v>
      </c>
    </row>
    <row r="72" ht="15" customHeight="1">
      <c r="A72" s="24"/>
      <c r="B72" t="s" s="57">
        <v>27</v>
      </c>
      <c r="C72" t="s" s="58">
        <v>70</v>
      </c>
      <c r="D72" t="s" s="58">
        <v>28</v>
      </c>
      <c r="E72" t="s" s="58">
        <v>29</v>
      </c>
      <c r="F72" t="s" s="58">
        <v>30</v>
      </c>
      <c r="G72" s="59">
        <v>824</v>
      </c>
      <c r="H72" s="60">
        <f>G72*1.22</f>
        <v>1005.28</v>
      </c>
      <c r="I72" s="60">
        <v>30</v>
      </c>
      <c r="J72" s="60">
        <f>(G72*$K$2)</f>
        <v>148.753684210527</v>
      </c>
      <c r="K72" s="60">
        <f>SUBTOTAL(9,H72:J72)</f>
        <v>1184.033684210530</v>
      </c>
      <c r="L72" s="60">
        <f>H72*30%</f>
        <v>301.584</v>
      </c>
      <c r="M72" s="61">
        <f>G72*25</f>
        <v>20600</v>
      </c>
      <c r="N72" s="60">
        <f>H72*J$3</f>
        <v>19100.32</v>
      </c>
      <c r="O72" s="60">
        <v>510</v>
      </c>
      <c r="P72" s="60">
        <f>J72*J$3</f>
        <v>2826.320000000010</v>
      </c>
      <c r="Q72" s="60">
        <f>SUM(N72:P72)</f>
        <v>22436.64</v>
      </c>
      <c r="R72" s="62">
        <f>N72*30%</f>
        <v>5730.096</v>
      </c>
    </row>
    <row r="73" ht="15" customHeight="1">
      <c r="A73" s="24"/>
      <c r="B73" t="s" s="63">
        <v>70</v>
      </c>
      <c r="C73" t="s" s="64">
        <v>27</v>
      </c>
      <c r="D73" t="s" s="64">
        <v>28</v>
      </c>
      <c r="E73" t="s" s="64">
        <v>29</v>
      </c>
      <c r="F73" t="s" s="64">
        <v>30</v>
      </c>
      <c r="G73" s="65">
        <v>905</v>
      </c>
      <c r="H73" s="61">
        <f>G73*1.22</f>
        <v>1104.1</v>
      </c>
      <c r="I73" s="61">
        <v>30</v>
      </c>
      <c r="J73" s="61">
        <f>(G73*$K$2)</f>
        <v>163.376315789474</v>
      </c>
      <c r="K73" s="61">
        <f>SUBTOTAL(9,H73:J73)</f>
        <v>1297.476315789470</v>
      </c>
      <c r="L73" s="61">
        <f>H73*30%</f>
        <v>331.23</v>
      </c>
      <c r="M73" s="61">
        <f>G73*25</f>
        <v>22625</v>
      </c>
      <c r="N73" s="61">
        <f>H73*J$3</f>
        <v>20977.9</v>
      </c>
      <c r="O73" s="61">
        <v>510</v>
      </c>
      <c r="P73" s="61">
        <f>J73*J$3</f>
        <v>3104.150000000010</v>
      </c>
      <c r="Q73" s="61">
        <f>SUM(N73:P73)</f>
        <v>24592.05</v>
      </c>
      <c r="R73" s="66">
        <f>N73*30%</f>
        <v>6293.37</v>
      </c>
    </row>
    <row r="74" ht="15" customHeight="1">
      <c r="A74" s="24"/>
      <c r="B74" t="s" s="57">
        <v>27</v>
      </c>
      <c r="C74" t="s" s="58">
        <v>71</v>
      </c>
      <c r="D74" t="s" s="58">
        <v>28</v>
      </c>
      <c r="E74" t="s" s="58">
        <v>29</v>
      </c>
      <c r="F74" t="s" s="58">
        <v>30</v>
      </c>
      <c r="G74" s="59">
        <v>296</v>
      </c>
      <c r="H74" s="60">
        <f>(G74*2)*2.4</f>
        <v>1420.8</v>
      </c>
      <c r="I74" s="60">
        <v>30</v>
      </c>
      <c r="J74" s="60">
        <f>(G74*$K$2)</f>
        <v>53.4357894736843</v>
      </c>
      <c r="K74" s="60">
        <f>SUBTOTAL(9,H74:J74)</f>
        <v>1504.235789473680</v>
      </c>
      <c r="L74" s="60">
        <f>H74*30%</f>
        <v>426.24</v>
      </c>
      <c r="M74" s="61">
        <f>G74*30</f>
        <v>8880</v>
      </c>
      <c r="N74" s="60">
        <f>H74*J$3</f>
        <v>26995.2</v>
      </c>
      <c r="O74" s="60">
        <v>510</v>
      </c>
      <c r="P74" s="60">
        <f>J74*J$3</f>
        <v>1015.28</v>
      </c>
      <c r="Q74" s="60">
        <f>SUM(N74:P74)</f>
        <v>28520.48</v>
      </c>
      <c r="R74" s="62">
        <f>N74*30%</f>
        <v>8098.56</v>
      </c>
    </row>
    <row r="75" ht="15" customHeight="1">
      <c r="A75" s="24"/>
      <c r="B75" t="s" s="63">
        <v>71</v>
      </c>
      <c r="C75" t="s" s="64">
        <v>27</v>
      </c>
      <c r="D75" t="s" s="64">
        <v>28</v>
      </c>
      <c r="E75" t="s" s="64">
        <v>29</v>
      </c>
      <c r="F75" t="s" s="64">
        <v>30</v>
      </c>
      <c r="G75" s="65">
        <v>283</v>
      </c>
      <c r="H75" s="61">
        <f>(G75*2)*2.4</f>
        <v>1358.4</v>
      </c>
      <c r="I75" s="61">
        <v>30</v>
      </c>
      <c r="J75" s="61">
        <f>(G75*$K$2)</f>
        <v>51.0889473684211</v>
      </c>
      <c r="K75" s="61">
        <f>SUBTOTAL(9,H75:J75)</f>
        <v>1439.488947368420</v>
      </c>
      <c r="L75" s="61">
        <f>H75*30%</f>
        <v>407.52</v>
      </c>
      <c r="M75" s="61">
        <f>G75*30</f>
        <v>8490</v>
      </c>
      <c r="N75" s="61">
        <f>H75*J$3</f>
        <v>25809.6</v>
      </c>
      <c r="O75" s="61">
        <v>510</v>
      </c>
      <c r="P75" s="61">
        <f>J75*J$3</f>
        <v>970.690000000001</v>
      </c>
      <c r="Q75" s="61">
        <f>SUM(N75:P75)</f>
        <v>27290.29</v>
      </c>
      <c r="R75" s="66">
        <f>N75*30%</f>
        <v>7742.88</v>
      </c>
    </row>
    <row r="76" ht="15" customHeight="1">
      <c r="A76" s="24"/>
      <c r="B76" t="s" s="63">
        <v>72</v>
      </c>
      <c r="C76" t="s" s="64">
        <v>27</v>
      </c>
      <c r="D76" t="s" s="64">
        <v>28</v>
      </c>
      <c r="E76" t="s" s="64">
        <v>29</v>
      </c>
      <c r="F76" t="s" s="64">
        <v>30</v>
      </c>
      <c r="G76" s="65">
        <v>823</v>
      </c>
      <c r="H76" s="61">
        <f>G76*1.22</f>
        <v>1004.06</v>
      </c>
      <c r="I76" s="61">
        <v>30</v>
      </c>
      <c r="J76" s="61">
        <f>(G76*$K$2)</f>
        <v>148.573157894737</v>
      </c>
      <c r="K76" s="61">
        <f>SUBTOTAL(9,H76:J76)</f>
        <v>1182.633157894740</v>
      </c>
      <c r="L76" s="61">
        <f>H76*30%</f>
        <v>301.218</v>
      </c>
      <c r="M76" s="61">
        <f>G76*18</f>
        <v>14814</v>
      </c>
      <c r="N76" s="61">
        <f>H76*J$3</f>
        <v>19077.14</v>
      </c>
      <c r="O76" s="61">
        <v>510</v>
      </c>
      <c r="P76" s="61">
        <f>J76*J$3</f>
        <v>2822.89</v>
      </c>
      <c r="Q76" s="61">
        <f>SUM(N76:P76)</f>
        <v>22410.03</v>
      </c>
      <c r="R76" s="66">
        <f>N76*30%</f>
        <v>5723.142</v>
      </c>
    </row>
    <row r="77" ht="15" customHeight="1">
      <c r="A77" s="24"/>
      <c r="B77" t="s" s="57">
        <v>27</v>
      </c>
      <c r="C77" t="s" s="58">
        <v>72</v>
      </c>
      <c r="D77" t="s" s="58">
        <v>28</v>
      </c>
      <c r="E77" t="s" s="58">
        <v>29</v>
      </c>
      <c r="F77" t="s" s="58">
        <v>30</v>
      </c>
      <c r="G77" s="59">
        <v>823</v>
      </c>
      <c r="H77" s="60">
        <f>G77*1.22</f>
        <v>1004.06</v>
      </c>
      <c r="I77" s="60">
        <v>30</v>
      </c>
      <c r="J77" s="60">
        <f>(G77*$K$2)</f>
        <v>148.573157894737</v>
      </c>
      <c r="K77" s="60">
        <f>SUBTOTAL(9,H77:J77)</f>
        <v>1182.633157894740</v>
      </c>
      <c r="L77" s="60">
        <f>H77*30%</f>
        <v>301.218</v>
      </c>
      <c r="M77" s="61">
        <f>G77*16.5</f>
        <v>13579.5</v>
      </c>
      <c r="N77" s="60">
        <f>H77*J$3</f>
        <v>19077.14</v>
      </c>
      <c r="O77" s="60">
        <v>510</v>
      </c>
      <c r="P77" s="60">
        <f>J77*J$3</f>
        <v>2822.89</v>
      </c>
      <c r="Q77" s="60">
        <f>SUM(N77:P77)</f>
        <v>22410.03</v>
      </c>
      <c r="R77" s="62">
        <f>N77*30%</f>
        <v>5723.142</v>
      </c>
    </row>
    <row r="78" ht="15" customHeight="1">
      <c r="A78" s="24"/>
      <c r="B78" t="s" s="57">
        <v>27</v>
      </c>
      <c r="C78" t="s" s="58">
        <v>73</v>
      </c>
      <c r="D78" t="s" s="58">
        <v>28</v>
      </c>
      <c r="E78" t="s" s="58">
        <v>29</v>
      </c>
      <c r="F78" t="s" s="58">
        <v>30</v>
      </c>
      <c r="G78" s="59">
        <v>563</v>
      </c>
      <c r="H78" s="60">
        <f>G78*1.7</f>
        <v>957.1</v>
      </c>
      <c r="I78" s="60">
        <v>30</v>
      </c>
      <c r="J78" s="60">
        <f>(G78*$K$2)</f>
        <v>101.636315789474</v>
      </c>
      <c r="K78" s="60">
        <f>SUBTOTAL(9,H78:J78)</f>
        <v>1088.736315789470</v>
      </c>
      <c r="L78" s="60">
        <f>H78*30%</f>
        <v>287.13</v>
      </c>
      <c r="M78" s="61">
        <f>G78*30</f>
        <v>16890</v>
      </c>
      <c r="N78" s="60">
        <f>H78*J$3</f>
        <v>18184.9</v>
      </c>
      <c r="O78" s="60">
        <v>510</v>
      </c>
      <c r="P78" s="60">
        <f>J78*J$3</f>
        <v>1931.090000000010</v>
      </c>
      <c r="Q78" s="60">
        <f>SUM(N78:P78)</f>
        <v>20625.99</v>
      </c>
      <c r="R78" s="62">
        <f>N78*30%</f>
        <v>5455.47</v>
      </c>
    </row>
    <row r="79" ht="15" customHeight="1">
      <c r="A79" s="24"/>
      <c r="B79" t="s" s="63">
        <v>73</v>
      </c>
      <c r="C79" t="s" s="64">
        <v>27</v>
      </c>
      <c r="D79" t="s" s="64">
        <v>28</v>
      </c>
      <c r="E79" t="s" s="64">
        <v>29</v>
      </c>
      <c r="F79" t="s" s="64">
        <v>30</v>
      </c>
      <c r="G79" s="65">
        <v>880</v>
      </c>
      <c r="H79" s="61">
        <f>G79*1.22</f>
        <v>1073.6</v>
      </c>
      <c r="I79" s="61">
        <v>30</v>
      </c>
      <c r="J79" s="61">
        <f>(G79*$K$2)</f>
        <v>158.863157894737</v>
      </c>
      <c r="K79" s="61">
        <f>SUBTOTAL(9,H79:J79)</f>
        <v>1262.463157894740</v>
      </c>
      <c r="L79" s="61">
        <f>H79*30%</f>
        <v>322.08</v>
      </c>
      <c r="M79" s="61">
        <f>G79*25</f>
        <v>22000</v>
      </c>
      <c r="N79" s="61">
        <f>H79*J$3</f>
        <v>20398.4</v>
      </c>
      <c r="O79" s="61">
        <v>510</v>
      </c>
      <c r="P79" s="61">
        <f>J79*J$3</f>
        <v>3018.4</v>
      </c>
      <c r="Q79" s="61">
        <f>SUM(N79:P79)</f>
        <v>23926.8</v>
      </c>
      <c r="R79" s="66">
        <f>N79*30%</f>
        <v>6119.52</v>
      </c>
    </row>
    <row r="80" ht="15" customHeight="1">
      <c r="A80" s="24"/>
      <c r="B80" t="s" s="57">
        <v>27</v>
      </c>
      <c r="C80" t="s" s="58">
        <v>74</v>
      </c>
      <c r="D80" t="s" s="58">
        <v>28</v>
      </c>
      <c r="E80" t="s" s="58">
        <v>29</v>
      </c>
      <c r="F80" t="s" s="58">
        <v>30</v>
      </c>
      <c r="G80" s="59">
        <f>2438*2</f>
        <v>4876</v>
      </c>
      <c r="H80" s="60">
        <f>(G80*2)*1.11</f>
        <v>10824.72</v>
      </c>
      <c r="I80" s="60">
        <v>30</v>
      </c>
      <c r="J80" s="60">
        <f>(G80*$K$2)</f>
        <v>880.246315789475</v>
      </c>
      <c r="K80" s="60">
        <f>SUBTOTAL(9,H80:J80)</f>
        <v>11734.9663157895</v>
      </c>
      <c r="L80" s="60">
        <f>H80*30%</f>
        <v>3247.416</v>
      </c>
      <c r="M80" s="61"/>
      <c r="N80" s="60">
        <f>H80*J$3</f>
        <v>205669.68</v>
      </c>
      <c r="O80" s="60">
        <v>510</v>
      </c>
      <c r="P80" s="60">
        <f>J80*J$3</f>
        <v>16724.68</v>
      </c>
      <c r="Q80" s="60">
        <f>SUM(N80:P80)</f>
        <v>222904.36</v>
      </c>
      <c r="R80" s="62">
        <f>N80*30%</f>
        <v>61700.904</v>
      </c>
    </row>
    <row r="81" ht="15" customHeight="1">
      <c r="A81" s="24"/>
      <c r="B81" t="s" s="57">
        <v>27</v>
      </c>
      <c r="C81" t="s" s="58">
        <v>75</v>
      </c>
      <c r="D81" t="s" s="58">
        <v>28</v>
      </c>
      <c r="E81" t="s" s="58">
        <v>29</v>
      </c>
      <c r="F81" t="s" s="58">
        <v>30</v>
      </c>
      <c r="G81" s="59">
        <v>223</v>
      </c>
      <c r="H81" s="60">
        <f>(G81*2)*2.4</f>
        <v>1070.4</v>
      </c>
      <c r="I81" s="60">
        <v>30</v>
      </c>
      <c r="J81" s="60">
        <f>(G81*$K$2)</f>
        <v>40.2573684210527</v>
      </c>
      <c r="K81" s="60">
        <f>SUBTOTAL(9,H81:J81)</f>
        <v>1140.657368421050</v>
      </c>
      <c r="L81" s="60">
        <f>H81*30%</f>
        <v>321.12</v>
      </c>
      <c r="M81" s="61">
        <f>G81*28</f>
        <v>6244</v>
      </c>
      <c r="N81" s="60">
        <f>H81*J$3</f>
        <v>20337.6</v>
      </c>
      <c r="O81" s="60">
        <v>510</v>
      </c>
      <c r="P81" s="60">
        <f>J81*J$3</f>
        <v>764.890000000001</v>
      </c>
      <c r="Q81" s="60">
        <f>SUM(N81:P81)</f>
        <v>21612.49</v>
      </c>
      <c r="R81" s="62">
        <f>N81*30%</f>
        <v>6101.28</v>
      </c>
    </row>
    <row r="82" ht="15" customHeight="1">
      <c r="A82" s="24"/>
      <c r="B82" t="s" s="63">
        <v>75</v>
      </c>
      <c r="C82" t="s" s="64">
        <v>27</v>
      </c>
      <c r="D82" t="s" s="64">
        <v>28</v>
      </c>
      <c r="E82" t="s" s="64">
        <v>29</v>
      </c>
      <c r="F82" t="s" s="64">
        <v>30</v>
      </c>
      <c r="G82" s="65">
        <v>223</v>
      </c>
      <c r="H82" s="61">
        <f>(G82*2)*2.4</f>
        <v>1070.4</v>
      </c>
      <c r="I82" s="61">
        <v>30</v>
      </c>
      <c r="J82" s="61">
        <f>(G82*$K$2)</f>
        <v>40.2573684210527</v>
      </c>
      <c r="K82" s="61">
        <f>SUBTOTAL(9,H82:J82)</f>
        <v>1140.657368421050</v>
      </c>
      <c r="L82" s="61">
        <f>H82*30%</f>
        <v>321.12</v>
      </c>
      <c r="M82" s="61">
        <f>G82*30</f>
        <v>6690</v>
      </c>
      <c r="N82" s="61">
        <f>H82*J$3</f>
        <v>20337.6</v>
      </c>
      <c r="O82" s="61">
        <v>510</v>
      </c>
      <c r="P82" s="61">
        <f>J82*J$3</f>
        <v>764.890000000001</v>
      </c>
      <c r="Q82" s="61">
        <f>SUM(N82:P82)</f>
        <v>21612.49</v>
      </c>
      <c r="R82" s="66">
        <f>N82*30%</f>
        <v>6101.28</v>
      </c>
    </row>
    <row r="83" ht="27.75" customHeight="1">
      <c r="A83" s="24"/>
      <c r="B83" t="s" s="57">
        <v>27</v>
      </c>
      <c r="C83" t="s" s="58">
        <v>76</v>
      </c>
      <c r="D83" t="s" s="58">
        <v>28</v>
      </c>
      <c r="E83" t="s" s="58">
        <v>29</v>
      </c>
      <c r="F83" t="s" s="58">
        <v>30</v>
      </c>
      <c r="G83" s="59">
        <f>1484+380</f>
        <v>1864</v>
      </c>
      <c r="H83" s="60">
        <f>G83*1.24</f>
        <v>2311.36</v>
      </c>
      <c r="I83" s="60">
        <v>30</v>
      </c>
      <c r="J83" s="60">
        <f>(G83*$K$2)</f>
        <v>336.501052631580</v>
      </c>
      <c r="K83" s="60">
        <f>SUBTOTAL(9,H83:J83)</f>
        <v>2677.861052631580</v>
      </c>
      <c r="L83" s="60">
        <f>H83*30%</f>
        <v>693.408</v>
      </c>
      <c r="M83" s="61">
        <f>G83*25</f>
        <v>46600</v>
      </c>
      <c r="N83" s="60">
        <f>H83*J$3</f>
        <v>43915.84</v>
      </c>
      <c r="O83" s="60">
        <v>510</v>
      </c>
      <c r="P83" s="60">
        <f>J83*J$3</f>
        <v>6393.520000000020</v>
      </c>
      <c r="Q83" s="60">
        <f>SUM(N83:P83)</f>
        <v>50819.36</v>
      </c>
      <c r="R83" s="62">
        <f>N83*30%</f>
        <v>13174.752</v>
      </c>
    </row>
    <row r="84" ht="15" customHeight="1">
      <c r="A84" s="24"/>
      <c r="B84" t="s" s="63">
        <v>76</v>
      </c>
      <c r="C84" t="s" s="64">
        <v>27</v>
      </c>
      <c r="D84" t="s" s="64">
        <v>28</v>
      </c>
      <c r="E84" t="s" s="64">
        <v>29</v>
      </c>
      <c r="F84" t="s" s="64">
        <v>30</v>
      </c>
      <c r="G84" s="65">
        <v>1484</v>
      </c>
      <c r="H84" s="61">
        <f>G84*1.21</f>
        <v>1795.64</v>
      </c>
      <c r="I84" s="61">
        <v>30</v>
      </c>
      <c r="J84" s="61">
        <f>(G84*$K$2)</f>
        <v>267.901052631579</v>
      </c>
      <c r="K84" s="61">
        <f>SUBTOTAL(9,H84:J84)</f>
        <v>2093.541052631580</v>
      </c>
      <c r="L84" s="61">
        <f>H84*30%</f>
        <v>538.692</v>
      </c>
      <c r="M84" s="61">
        <f>G84*19</f>
        <v>28196</v>
      </c>
      <c r="N84" s="61">
        <f>H84*J$3</f>
        <v>34117.16</v>
      </c>
      <c r="O84" s="61">
        <v>510</v>
      </c>
      <c r="P84" s="61">
        <f>J84*J$3</f>
        <v>5090.12</v>
      </c>
      <c r="Q84" s="61">
        <f>SUM(N84:P84)</f>
        <v>39717.28</v>
      </c>
      <c r="R84" s="66">
        <f>N84*30%</f>
        <v>10235.148</v>
      </c>
    </row>
    <row r="85" ht="15" customHeight="1">
      <c r="A85" s="24"/>
      <c r="B85" t="s" s="57">
        <v>27</v>
      </c>
      <c r="C85" t="s" s="58">
        <v>77</v>
      </c>
      <c r="D85" t="s" s="58">
        <v>28</v>
      </c>
      <c r="E85" t="s" s="58">
        <v>29</v>
      </c>
      <c r="F85" t="s" s="58">
        <v>30</v>
      </c>
      <c r="G85" s="59">
        <v>1950</v>
      </c>
      <c r="H85" s="60">
        <f>G85*1.24</f>
        <v>2418</v>
      </c>
      <c r="I85" s="60">
        <v>30</v>
      </c>
      <c r="J85" s="60">
        <f>(G85*$K$2)</f>
        <v>352.026315789474</v>
      </c>
      <c r="K85" s="60">
        <f>SUBTOTAL(9,H85:J85)</f>
        <v>2800.026315789470</v>
      </c>
      <c r="L85" s="60">
        <f>H85*30%</f>
        <v>725.4</v>
      </c>
      <c r="M85" s="61">
        <f>G85*25</f>
        <v>48750</v>
      </c>
      <c r="N85" s="60">
        <f>H85*J$3</f>
        <v>45942</v>
      </c>
      <c r="O85" s="60">
        <v>510</v>
      </c>
      <c r="P85" s="60">
        <f>J85*J$3</f>
        <v>6688.500000000010</v>
      </c>
      <c r="Q85" s="60">
        <f>SUM(N85:P85)</f>
        <v>53140.5</v>
      </c>
      <c r="R85" s="62">
        <f>N85*30%</f>
        <v>13782.6</v>
      </c>
    </row>
    <row r="86" ht="15" customHeight="1">
      <c r="A86" s="24"/>
      <c r="B86" t="s" s="57">
        <v>27</v>
      </c>
      <c r="C86" t="s" s="58">
        <v>78</v>
      </c>
      <c r="D86" t="s" s="58">
        <v>28</v>
      </c>
      <c r="E86" t="s" s="58">
        <v>29</v>
      </c>
      <c r="F86" t="s" s="58">
        <v>30</v>
      </c>
      <c r="G86" s="59">
        <v>2320</v>
      </c>
      <c r="H86" s="60">
        <f>G86*1.24</f>
        <v>2876.8</v>
      </c>
      <c r="I86" s="60">
        <v>30</v>
      </c>
      <c r="J86" s="60">
        <f>(G86*$K$2)</f>
        <v>418.821052631580</v>
      </c>
      <c r="K86" s="60">
        <f>SUBTOTAL(9,H86:J86)</f>
        <v>3325.621052631580</v>
      </c>
      <c r="L86" s="60">
        <f>H86*30%</f>
        <v>863.04</v>
      </c>
      <c r="M86" s="61">
        <f>G86*25</f>
        <v>58000</v>
      </c>
      <c r="N86" s="60">
        <f>H86*J$3</f>
        <v>54659.2</v>
      </c>
      <c r="O86" s="60">
        <v>510</v>
      </c>
      <c r="P86" s="60">
        <f>J86*J$3</f>
        <v>7957.600000000020</v>
      </c>
      <c r="Q86" s="60">
        <f>SUM(N86:P86)</f>
        <v>63126.8</v>
      </c>
      <c r="R86" s="62">
        <f>N86*30%</f>
        <v>16397.76</v>
      </c>
    </row>
    <row r="87" ht="15" customHeight="1">
      <c r="A87" s="24"/>
      <c r="B87" t="s" s="63">
        <v>79</v>
      </c>
      <c r="C87" t="s" s="64">
        <v>27</v>
      </c>
      <c r="D87" t="s" s="64">
        <v>28</v>
      </c>
      <c r="E87" t="s" s="64">
        <v>29</v>
      </c>
      <c r="F87" t="s" s="64">
        <v>30</v>
      </c>
      <c r="G87" s="65">
        <v>2491</v>
      </c>
      <c r="H87" s="61">
        <f>G87*1.26</f>
        <v>3138.66</v>
      </c>
      <c r="I87" s="61">
        <v>30</v>
      </c>
      <c r="J87" s="61">
        <f>(G87*$K$2)</f>
        <v>449.691052631580</v>
      </c>
      <c r="K87" s="61">
        <f>SUBTOTAL(9,H87:J87)</f>
        <v>3618.351052631580</v>
      </c>
      <c r="L87" s="61">
        <f>H87*30%</f>
        <v>941.598</v>
      </c>
      <c r="M87" s="61">
        <f>G87*20</f>
        <v>49820</v>
      </c>
      <c r="N87" s="61">
        <f>H87*J$3</f>
        <v>59634.54</v>
      </c>
      <c r="O87" s="61">
        <v>510</v>
      </c>
      <c r="P87" s="61">
        <f>J87*J$3</f>
        <v>8544.130000000019</v>
      </c>
      <c r="Q87" s="61">
        <f>SUM(N87:P87)</f>
        <v>68688.67</v>
      </c>
      <c r="R87" s="66">
        <f>N87*30%</f>
        <v>17890.362</v>
      </c>
    </row>
    <row r="88" ht="15" customHeight="1">
      <c r="A88" s="24"/>
      <c r="B88" t="s" s="57">
        <v>27</v>
      </c>
      <c r="C88" t="s" s="58">
        <v>80</v>
      </c>
      <c r="D88" t="s" s="58">
        <v>28</v>
      </c>
      <c r="E88" t="s" s="58">
        <v>29</v>
      </c>
      <c r="F88" t="s" s="58">
        <v>30</v>
      </c>
      <c r="G88" s="59">
        <v>4207</v>
      </c>
      <c r="H88" s="60">
        <f>G88*1.26</f>
        <v>5300.82</v>
      </c>
      <c r="I88" s="60">
        <v>30</v>
      </c>
      <c r="J88" s="60">
        <f>(G88*$K$2)</f>
        <v>759.4742105263171</v>
      </c>
      <c r="K88" s="60">
        <f>SUBTOTAL(9,H88:J88)</f>
        <v>6090.294210526320</v>
      </c>
      <c r="L88" s="60">
        <f>H88*30%</f>
        <v>1590.246</v>
      </c>
      <c r="M88" s="61">
        <f>G88*25</f>
        <v>105175</v>
      </c>
      <c r="N88" s="60">
        <f>H88*J$3</f>
        <v>100715.58</v>
      </c>
      <c r="O88" s="60">
        <v>510</v>
      </c>
      <c r="P88" s="60">
        <f>J88*J$3</f>
        <v>14430.01</v>
      </c>
      <c r="Q88" s="60">
        <f>SUM(N88:P88)</f>
        <v>115655.59</v>
      </c>
      <c r="R88" s="62">
        <f>N88*30%</f>
        <v>30214.674</v>
      </c>
    </row>
    <row r="89" ht="15" customHeight="1">
      <c r="A89" s="24"/>
      <c r="B89" t="s" s="63">
        <v>80</v>
      </c>
      <c r="C89" t="s" s="64">
        <v>27</v>
      </c>
      <c r="D89" t="s" s="64">
        <v>28</v>
      </c>
      <c r="E89" t="s" s="64">
        <v>29</v>
      </c>
      <c r="F89" t="s" s="64">
        <v>30</v>
      </c>
      <c r="G89" s="65">
        <v>4388</v>
      </c>
      <c r="H89" s="61">
        <f>G89*1.26</f>
        <v>5528.88</v>
      </c>
      <c r="I89" s="61">
        <v>30</v>
      </c>
      <c r="J89" s="61">
        <f>(G89*$K$2)</f>
        <v>792.149473684212</v>
      </c>
      <c r="K89" s="61">
        <f>SUBTOTAL(9,H89:J89)</f>
        <v>6351.029473684210</v>
      </c>
      <c r="L89" s="61">
        <f>H89*30%</f>
        <v>1658.664</v>
      </c>
      <c r="M89" s="61">
        <f>G89*18</f>
        <v>78984</v>
      </c>
      <c r="N89" s="61">
        <f>H89*J$3</f>
        <v>105048.72</v>
      </c>
      <c r="O89" s="61">
        <v>510</v>
      </c>
      <c r="P89" s="61">
        <f>J89*J$3</f>
        <v>15050.84</v>
      </c>
      <c r="Q89" s="61">
        <f>SUM(N89:P89)</f>
        <v>120609.56</v>
      </c>
      <c r="R89" s="66">
        <f>N89*30%</f>
        <v>31514.616</v>
      </c>
    </row>
    <row r="90" ht="15" customHeight="1">
      <c r="A90" s="24"/>
      <c r="B90" t="s" s="57">
        <v>27</v>
      </c>
      <c r="C90" t="s" s="58">
        <v>81</v>
      </c>
      <c r="D90" t="s" s="58">
        <v>28</v>
      </c>
      <c r="E90" t="s" s="58">
        <v>29</v>
      </c>
      <c r="F90" t="s" s="58">
        <v>30</v>
      </c>
      <c r="G90" s="59">
        <v>3291</v>
      </c>
      <c r="H90" s="60">
        <f>G90*1.26</f>
        <v>4146.66</v>
      </c>
      <c r="I90" s="60">
        <v>30</v>
      </c>
      <c r="J90" s="60">
        <f>(G90*$K$2)</f>
        <v>594.112105263159</v>
      </c>
      <c r="K90" s="60">
        <f>SUBTOTAL(9,H90:J90)</f>
        <v>4770.772105263160</v>
      </c>
      <c r="L90" s="60">
        <f>H90*30%</f>
        <v>1243.998</v>
      </c>
      <c r="M90" s="61">
        <f>G90*25</f>
        <v>82275</v>
      </c>
      <c r="N90" s="60">
        <f>H90*J$3</f>
        <v>78786.539999999994</v>
      </c>
      <c r="O90" s="60">
        <v>510</v>
      </c>
      <c r="P90" s="60">
        <f>J90*J$3</f>
        <v>11288.13</v>
      </c>
      <c r="Q90" s="60">
        <f>SUM(N90:P90)</f>
        <v>90584.67</v>
      </c>
      <c r="R90" s="62">
        <f>N90*30%</f>
        <v>23635.962</v>
      </c>
    </row>
    <row r="91" ht="15" customHeight="1">
      <c r="A91" s="24"/>
      <c r="B91" t="s" s="63">
        <v>81</v>
      </c>
      <c r="C91" t="s" s="64">
        <v>27</v>
      </c>
      <c r="D91" t="s" s="64">
        <v>28</v>
      </c>
      <c r="E91" t="s" s="64">
        <v>29</v>
      </c>
      <c r="F91" t="s" s="64">
        <v>30</v>
      </c>
      <c r="G91" s="65">
        <v>3291</v>
      </c>
      <c r="H91" s="61">
        <f>G91*1.26</f>
        <v>4146.66</v>
      </c>
      <c r="I91" s="61">
        <v>30</v>
      </c>
      <c r="J91" s="61">
        <f>(G91*$K$2)</f>
        <v>594.112105263159</v>
      </c>
      <c r="K91" s="61">
        <f>SUBTOTAL(9,H91:J91)</f>
        <v>4770.772105263160</v>
      </c>
      <c r="L91" s="61">
        <f>H91*30%</f>
        <v>1243.998</v>
      </c>
      <c r="M91" s="61">
        <f>G91*18</f>
        <v>59238</v>
      </c>
      <c r="N91" s="61">
        <f>H91*J$3</f>
        <v>78786.539999999994</v>
      </c>
      <c r="O91" s="61">
        <v>510</v>
      </c>
      <c r="P91" s="61">
        <f>J91*J$3</f>
        <v>11288.13</v>
      </c>
      <c r="Q91" s="61">
        <f>SUM(N91:P91)</f>
        <v>90584.67</v>
      </c>
      <c r="R91" s="66">
        <f>N91*30%</f>
        <v>23635.962</v>
      </c>
    </row>
    <row r="92" ht="15" customHeight="1">
      <c r="A92" s="24"/>
      <c r="B92" t="s" s="57">
        <v>27</v>
      </c>
      <c r="C92" t="s" s="58">
        <v>82</v>
      </c>
      <c r="D92" t="s" s="58">
        <v>28</v>
      </c>
      <c r="E92" t="s" s="58">
        <v>29</v>
      </c>
      <c r="F92" t="s" s="58">
        <v>30</v>
      </c>
      <c r="G92" s="59">
        <v>1229</v>
      </c>
      <c r="H92" s="60">
        <f>G92*1.11</f>
        <v>1364.19</v>
      </c>
      <c r="I92" s="60">
        <v>30</v>
      </c>
      <c r="J92" s="60">
        <f>(G92*$K$2)</f>
        <v>221.866842105264</v>
      </c>
      <c r="K92" s="60">
        <f>SUBTOTAL(9,H92:J92)</f>
        <v>1616.056842105260</v>
      </c>
      <c r="L92" s="60">
        <f>H92*30%</f>
        <v>409.257</v>
      </c>
      <c r="M92" s="61">
        <f>G92*16.5</f>
        <v>20278.5</v>
      </c>
      <c r="N92" s="60">
        <f>H92*J$3</f>
        <v>25919.61</v>
      </c>
      <c r="O92" s="60">
        <v>510</v>
      </c>
      <c r="P92" s="60">
        <f>J92*J$3</f>
        <v>4215.470000000020</v>
      </c>
      <c r="Q92" s="60">
        <f>SUM(N92:P92)</f>
        <v>30645.08</v>
      </c>
      <c r="R92" s="62">
        <f>N92*30%</f>
        <v>7775.883</v>
      </c>
    </row>
    <row r="93" ht="15" customHeight="1">
      <c r="A93" s="24"/>
      <c r="B93" t="s" s="63">
        <v>82</v>
      </c>
      <c r="C93" t="s" s="64">
        <v>27</v>
      </c>
      <c r="D93" t="s" s="64">
        <v>28</v>
      </c>
      <c r="E93" t="s" s="64">
        <v>29</v>
      </c>
      <c r="F93" t="s" s="64">
        <v>30</v>
      </c>
      <c r="G93" s="65">
        <v>1229</v>
      </c>
      <c r="H93" s="61">
        <f>G93*1.22</f>
        <v>1499.38</v>
      </c>
      <c r="I93" s="61">
        <v>30</v>
      </c>
      <c r="J93" s="61">
        <f>(G93*$K$2)</f>
        <v>221.866842105264</v>
      </c>
      <c r="K93" s="61">
        <f>SUBTOTAL(9,H93:J93)</f>
        <v>1751.246842105260</v>
      </c>
      <c r="L93" s="61">
        <f>H93*30%</f>
        <v>449.814</v>
      </c>
      <c r="M93" s="61">
        <f>G93*19</f>
        <v>23351</v>
      </c>
      <c r="N93" s="61">
        <f>H93*J$3</f>
        <v>28488.22</v>
      </c>
      <c r="O93" s="61">
        <v>510</v>
      </c>
      <c r="P93" s="61">
        <f>J93*J$3</f>
        <v>4215.470000000020</v>
      </c>
      <c r="Q93" s="61">
        <f>SUM(N93:P93)</f>
        <v>33213.69</v>
      </c>
      <c r="R93" s="66">
        <f>N93*30%</f>
        <v>8546.466</v>
      </c>
    </row>
    <row r="94" ht="15" customHeight="1">
      <c r="A94" s="24"/>
      <c r="B94" t="s" s="57">
        <v>27</v>
      </c>
      <c r="C94" t="s" s="58">
        <v>83</v>
      </c>
      <c r="D94" t="s" s="58">
        <v>28</v>
      </c>
      <c r="E94" t="s" s="58">
        <v>29</v>
      </c>
      <c r="F94" t="s" s="58">
        <v>30</v>
      </c>
      <c r="G94" s="59">
        <v>1229</v>
      </c>
      <c r="H94" s="60">
        <f>G94*1.11</f>
        <v>1364.19</v>
      </c>
      <c r="I94" s="60">
        <v>30</v>
      </c>
      <c r="J94" s="60">
        <f>(G94*$K$2)</f>
        <v>221.866842105264</v>
      </c>
      <c r="K94" s="60">
        <f>SUBTOTAL(9,H94:J94)</f>
        <v>1616.056842105260</v>
      </c>
      <c r="L94" s="60">
        <f>H94*30%</f>
        <v>409.257</v>
      </c>
      <c r="M94" s="61">
        <f>G94*16.5</f>
        <v>20278.5</v>
      </c>
      <c r="N94" s="60">
        <f>H94*J$3</f>
        <v>25919.61</v>
      </c>
      <c r="O94" s="60">
        <v>510</v>
      </c>
      <c r="P94" s="60">
        <f>J94*J$3</f>
        <v>4215.470000000020</v>
      </c>
      <c r="Q94" s="60">
        <f>SUM(N94:P94)</f>
        <v>30645.08</v>
      </c>
      <c r="R94" s="62">
        <f>N94*30%</f>
        <v>7775.883</v>
      </c>
    </row>
    <row r="95" ht="15" customHeight="1">
      <c r="A95" s="24"/>
      <c r="B95" t="s" s="63">
        <v>83</v>
      </c>
      <c r="C95" t="s" s="64">
        <v>27</v>
      </c>
      <c r="D95" t="s" s="64">
        <v>28</v>
      </c>
      <c r="E95" t="s" s="64">
        <v>29</v>
      </c>
      <c r="F95" t="s" s="64">
        <v>30</v>
      </c>
      <c r="G95" s="65">
        <v>1229</v>
      </c>
      <c r="H95" s="61">
        <f>G95*1.22</f>
        <v>1499.38</v>
      </c>
      <c r="I95" s="61">
        <v>30</v>
      </c>
      <c r="J95" s="61">
        <f>(G95*$K$2)</f>
        <v>221.866842105264</v>
      </c>
      <c r="K95" s="61">
        <f>SUBTOTAL(9,H95:J95)</f>
        <v>1751.246842105260</v>
      </c>
      <c r="L95" s="61">
        <f>H95*30%</f>
        <v>449.814</v>
      </c>
      <c r="M95" s="61">
        <f>G95*19</f>
        <v>23351</v>
      </c>
      <c r="N95" s="61">
        <f>H95*J$3</f>
        <v>28488.22</v>
      </c>
      <c r="O95" s="61">
        <v>510</v>
      </c>
      <c r="P95" s="61">
        <f>J95*J$3</f>
        <v>4215.470000000020</v>
      </c>
      <c r="Q95" s="61">
        <f>SUM(N95:P95)</f>
        <v>33213.69</v>
      </c>
      <c r="R95" s="66">
        <f>N95*30%</f>
        <v>8546.466</v>
      </c>
    </row>
    <row r="96" ht="15" customHeight="1">
      <c r="A96" s="24"/>
      <c r="B96" t="s" s="57">
        <v>27</v>
      </c>
      <c r="C96" t="s" s="58">
        <v>84</v>
      </c>
      <c r="D96" t="s" s="58">
        <v>28</v>
      </c>
      <c r="E96" t="s" s="58">
        <v>29</v>
      </c>
      <c r="F96" t="s" s="58">
        <v>30</v>
      </c>
      <c r="G96" s="59">
        <v>3610</v>
      </c>
      <c r="H96" s="60">
        <f>G96*1.26</f>
        <v>4548.6</v>
      </c>
      <c r="I96" s="60">
        <v>30</v>
      </c>
      <c r="J96" s="60">
        <f>(G96*$K$2)</f>
        <v>651.700000000001</v>
      </c>
      <c r="K96" s="60">
        <f>SUBTOTAL(9,H96:J96)</f>
        <v>5230.3</v>
      </c>
      <c r="L96" s="60">
        <f>H96*30%</f>
        <v>1364.58</v>
      </c>
      <c r="M96" s="61">
        <f>G96*25</f>
        <v>90250</v>
      </c>
      <c r="N96" s="60">
        <f>H96*J$3</f>
        <v>86423.399999999994</v>
      </c>
      <c r="O96" s="60">
        <v>510</v>
      </c>
      <c r="P96" s="60">
        <f>J96*J$3</f>
        <v>12382.3</v>
      </c>
      <c r="Q96" s="60">
        <f>SUM(N96:P96)</f>
        <v>99315.7</v>
      </c>
      <c r="R96" s="62">
        <f>N96*30%</f>
        <v>25927.02</v>
      </c>
    </row>
    <row r="97" ht="15" customHeight="1">
      <c r="A97" s="24"/>
      <c r="B97" t="s" s="63">
        <v>84</v>
      </c>
      <c r="C97" t="s" s="64">
        <v>27</v>
      </c>
      <c r="D97" t="s" s="64">
        <v>28</v>
      </c>
      <c r="E97" t="s" s="64">
        <v>29</v>
      </c>
      <c r="F97" t="s" s="64">
        <v>30</v>
      </c>
      <c r="G97" s="65">
        <f>2382+1500</f>
        <v>3882</v>
      </c>
      <c r="H97" s="61">
        <f>G97*1.26</f>
        <v>4891.32</v>
      </c>
      <c r="I97" s="61">
        <v>30</v>
      </c>
      <c r="J97" s="61">
        <f>(G97*$K$2)</f>
        <v>700.803157894738</v>
      </c>
      <c r="K97" s="61">
        <f>SUBTOTAL(9,H97:J97)</f>
        <v>5622.123157894740</v>
      </c>
      <c r="L97" s="61">
        <f>H97*30%</f>
        <v>1467.396</v>
      </c>
      <c r="M97" s="61">
        <f>G97*18</f>
        <v>69876</v>
      </c>
      <c r="N97" s="61">
        <f>H97*J$3</f>
        <v>92935.08</v>
      </c>
      <c r="O97" s="61">
        <v>510</v>
      </c>
      <c r="P97" s="61">
        <f>J97*J$3</f>
        <v>13315.26</v>
      </c>
      <c r="Q97" s="61">
        <f>SUM(N97:P97)</f>
        <v>106760.34</v>
      </c>
      <c r="R97" s="66">
        <f>N97*30%</f>
        <v>27880.524</v>
      </c>
    </row>
    <row r="98" ht="15" customHeight="1">
      <c r="A98" s="24"/>
      <c r="B98" t="s" s="57">
        <v>27</v>
      </c>
      <c r="C98" t="s" s="58">
        <v>85</v>
      </c>
      <c r="D98" t="s" s="58">
        <v>28</v>
      </c>
      <c r="E98" t="s" s="58">
        <v>29</v>
      </c>
      <c r="F98" t="s" s="58">
        <v>30</v>
      </c>
      <c r="G98" s="59">
        <v>1369</v>
      </c>
      <c r="H98" s="60">
        <f>G98*1.21</f>
        <v>1656.49</v>
      </c>
      <c r="I98" s="60">
        <v>30</v>
      </c>
      <c r="J98" s="60">
        <f>(G98*$K$2)</f>
        <v>247.140526315790</v>
      </c>
      <c r="K98" s="60">
        <f>SUBTOTAL(9,H98:J98)</f>
        <v>1933.630526315790</v>
      </c>
      <c r="L98" s="60">
        <f>H98*30%</f>
        <v>496.947</v>
      </c>
      <c r="M98" s="61">
        <f>G98*23</f>
        <v>31487</v>
      </c>
      <c r="N98" s="60">
        <f>H98*J$3</f>
        <v>31473.31</v>
      </c>
      <c r="O98" s="60">
        <v>510</v>
      </c>
      <c r="P98" s="60">
        <f>J98*J$3</f>
        <v>4695.670000000010</v>
      </c>
      <c r="Q98" s="60">
        <f>SUM(N98:P98)</f>
        <v>36678.98</v>
      </c>
      <c r="R98" s="62">
        <f>N98*30%</f>
        <v>9441.993</v>
      </c>
    </row>
    <row r="99" ht="15" customHeight="1">
      <c r="A99" s="24"/>
      <c r="B99" t="s" s="63">
        <v>85</v>
      </c>
      <c r="C99" t="s" s="64">
        <v>27</v>
      </c>
      <c r="D99" t="s" s="64">
        <v>28</v>
      </c>
      <c r="E99" t="s" s="64">
        <v>29</v>
      </c>
      <c r="F99" t="s" s="64">
        <v>30</v>
      </c>
      <c r="G99" s="65">
        <v>1521</v>
      </c>
      <c r="H99" s="61">
        <f>G99*1.21</f>
        <v>1840.41</v>
      </c>
      <c r="I99" s="61">
        <v>30</v>
      </c>
      <c r="J99" s="61">
        <f>(G99*$K$2)</f>
        <v>274.580526315790</v>
      </c>
      <c r="K99" s="61">
        <f>SUBTOTAL(9,H99:J99)</f>
        <v>2144.990526315790</v>
      </c>
      <c r="L99" s="61">
        <f>H99*30%</f>
        <v>552.123</v>
      </c>
      <c r="M99" s="61">
        <f>G99*25</f>
        <v>38025</v>
      </c>
      <c r="N99" s="61">
        <f>H99*J$3</f>
        <v>34967.79</v>
      </c>
      <c r="O99" s="61">
        <v>510</v>
      </c>
      <c r="P99" s="61">
        <f>J99*J$3</f>
        <v>5217.030000000010</v>
      </c>
      <c r="Q99" s="61">
        <f>SUM(N99:P99)</f>
        <v>40694.82</v>
      </c>
      <c r="R99" s="66">
        <f>N99*30%</f>
        <v>10490.337</v>
      </c>
    </row>
    <row r="100" ht="15" customHeight="1">
      <c r="A100" s="24"/>
      <c r="B100" t="s" s="57">
        <v>27</v>
      </c>
      <c r="C100" t="s" s="58">
        <v>86</v>
      </c>
      <c r="D100" t="s" s="58">
        <v>28</v>
      </c>
      <c r="E100" t="s" s="58">
        <v>29</v>
      </c>
      <c r="F100" t="s" s="58">
        <v>30</v>
      </c>
      <c r="G100" s="59">
        <v>1229</v>
      </c>
      <c r="H100" s="60">
        <f>G100*1.11</f>
        <v>1364.19</v>
      </c>
      <c r="I100" s="60">
        <v>30</v>
      </c>
      <c r="J100" s="60">
        <f>(G100*$K$2)</f>
        <v>221.866842105264</v>
      </c>
      <c r="K100" s="60">
        <f>SUBTOTAL(9,H100:J100)</f>
        <v>1616.056842105260</v>
      </c>
      <c r="L100" s="60">
        <f>H100*30%</f>
        <v>409.257</v>
      </c>
      <c r="M100" s="61">
        <f>G100*16.5</f>
        <v>20278.5</v>
      </c>
      <c r="N100" s="60">
        <f>H100*J$3</f>
        <v>25919.61</v>
      </c>
      <c r="O100" s="60">
        <v>510</v>
      </c>
      <c r="P100" s="60">
        <f>J100*J$3</f>
        <v>4215.470000000020</v>
      </c>
      <c r="Q100" s="60">
        <f>SUM(N100:P100)</f>
        <v>30645.08</v>
      </c>
      <c r="R100" s="62">
        <f>N100*30%</f>
        <v>7775.883</v>
      </c>
    </row>
    <row r="101" ht="15" customHeight="1">
      <c r="A101" s="24"/>
      <c r="B101" t="s" s="63">
        <v>87</v>
      </c>
      <c r="C101" t="s" s="64">
        <v>27</v>
      </c>
      <c r="D101" t="s" s="64">
        <v>28</v>
      </c>
      <c r="E101" t="s" s="64">
        <v>29</v>
      </c>
      <c r="F101" t="s" s="64">
        <v>30</v>
      </c>
      <c r="G101" s="65">
        <v>1259</v>
      </c>
      <c r="H101" s="61">
        <f>G101*1.22</f>
        <v>1535.98</v>
      </c>
      <c r="I101" s="61">
        <v>30</v>
      </c>
      <c r="J101" s="61">
        <f>(G101*$K$2)</f>
        <v>227.282631578948</v>
      </c>
      <c r="K101" s="61">
        <f>SUBTOTAL(9,H101:J101)</f>
        <v>1793.262631578950</v>
      </c>
      <c r="L101" s="61">
        <f>H101*30%</f>
        <v>460.794</v>
      </c>
      <c r="M101" s="61">
        <f>G101*19</f>
        <v>23921</v>
      </c>
      <c r="N101" s="61">
        <f>H101*J$3</f>
        <v>29183.62</v>
      </c>
      <c r="O101" s="61">
        <v>510</v>
      </c>
      <c r="P101" s="61">
        <f>J101*J$3</f>
        <v>4318.370000000010</v>
      </c>
      <c r="Q101" s="61">
        <f>SUM(N101:P101)</f>
        <v>34011.99</v>
      </c>
      <c r="R101" s="66">
        <f>N101*30%</f>
        <v>8755.085999999999</v>
      </c>
    </row>
    <row r="102" ht="15" customHeight="1">
      <c r="A102" s="24"/>
      <c r="B102" t="s" s="57">
        <v>27</v>
      </c>
      <c r="C102" t="s" s="58">
        <v>88</v>
      </c>
      <c r="D102" t="s" s="58">
        <v>28</v>
      </c>
      <c r="E102" t="s" s="58">
        <v>29</v>
      </c>
      <c r="F102" t="s" s="58">
        <v>30</v>
      </c>
      <c r="G102" s="59">
        <v>1355</v>
      </c>
      <c r="H102" s="60">
        <f>G102*1.21</f>
        <v>1639.55</v>
      </c>
      <c r="I102" s="60">
        <v>30</v>
      </c>
      <c r="J102" s="60">
        <f>(G102*$K$2)</f>
        <v>244.613157894737</v>
      </c>
      <c r="K102" s="60">
        <f>SUBTOTAL(9,H102:J102)</f>
        <v>1914.163157894740</v>
      </c>
      <c r="L102" s="60">
        <f>H102*30%</f>
        <v>491.865</v>
      </c>
      <c r="M102" s="61">
        <f>G102*16.5</f>
        <v>22357.5</v>
      </c>
      <c r="N102" s="60">
        <f>H102*J$3</f>
        <v>31151.45</v>
      </c>
      <c r="O102" s="60">
        <v>510</v>
      </c>
      <c r="P102" s="60">
        <f>J102*J$3</f>
        <v>4647.65</v>
      </c>
      <c r="Q102" s="60">
        <f>SUM(N102:P102)</f>
        <v>36309.1</v>
      </c>
      <c r="R102" s="62">
        <f>N102*30%</f>
        <v>9345.434999999999</v>
      </c>
    </row>
    <row r="103" ht="15" customHeight="1">
      <c r="A103" s="24"/>
      <c r="B103" t="s" s="63">
        <v>88</v>
      </c>
      <c r="C103" t="s" s="64">
        <v>27</v>
      </c>
      <c r="D103" t="s" s="64">
        <v>28</v>
      </c>
      <c r="E103" t="s" s="64">
        <v>29</v>
      </c>
      <c r="F103" t="s" s="64">
        <v>30</v>
      </c>
      <c r="G103" s="65">
        <v>1355</v>
      </c>
      <c r="H103" s="61">
        <f>G103*1.21</f>
        <v>1639.55</v>
      </c>
      <c r="I103" s="61">
        <v>30</v>
      </c>
      <c r="J103" s="61">
        <f>(G103*$K$2)</f>
        <v>244.613157894737</v>
      </c>
      <c r="K103" s="61">
        <f>SUBTOTAL(9,H103:J103)</f>
        <v>1914.163157894740</v>
      </c>
      <c r="L103" s="61">
        <f>H103*30%</f>
        <v>491.865</v>
      </c>
      <c r="M103" s="61">
        <f>G103*19</f>
        <v>25745</v>
      </c>
      <c r="N103" s="61">
        <f>H103*J$3</f>
        <v>31151.45</v>
      </c>
      <c r="O103" s="61">
        <v>510</v>
      </c>
      <c r="P103" s="61">
        <f>J103*J$3</f>
        <v>4647.65</v>
      </c>
      <c r="Q103" s="61">
        <f>SUM(N103:P103)</f>
        <v>36309.1</v>
      </c>
      <c r="R103" s="66">
        <f>N103*30%</f>
        <v>9345.434999999999</v>
      </c>
    </row>
    <row r="104" ht="15" customHeight="1">
      <c r="A104" s="24"/>
      <c r="B104" t="s" s="57">
        <v>27</v>
      </c>
      <c r="C104" t="s" s="58">
        <v>89</v>
      </c>
      <c r="D104" t="s" s="58">
        <v>28</v>
      </c>
      <c r="E104" t="s" s="58">
        <v>29</v>
      </c>
      <c r="F104" t="s" s="58">
        <v>30</v>
      </c>
      <c r="G104" s="59">
        <v>1905</v>
      </c>
      <c r="H104" s="60">
        <f>G104*1.24</f>
        <v>2362.2</v>
      </c>
      <c r="I104" s="60">
        <v>30</v>
      </c>
      <c r="J104" s="60">
        <f>(G104*$K$2)</f>
        <v>343.902631578948</v>
      </c>
      <c r="K104" s="60">
        <f>SUBTOTAL(9,H104:J104)</f>
        <v>2736.102631578950</v>
      </c>
      <c r="L104" s="60">
        <f>H104*30%</f>
        <v>708.66</v>
      </c>
      <c r="M104" s="61">
        <f>G104*25</f>
        <v>47625</v>
      </c>
      <c r="N104" s="60">
        <f>H104*J$3</f>
        <v>44881.8</v>
      </c>
      <c r="O104" s="60">
        <v>510</v>
      </c>
      <c r="P104" s="60">
        <f>J104*J$3</f>
        <v>6534.150000000010</v>
      </c>
      <c r="Q104" s="60">
        <f>SUM(N104:P104)</f>
        <v>51925.95</v>
      </c>
      <c r="R104" s="62">
        <f>N104*30%</f>
        <v>13464.54</v>
      </c>
    </row>
    <row r="105" ht="15" customHeight="1">
      <c r="A105" s="24"/>
      <c r="B105" t="s" s="57">
        <v>27</v>
      </c>
      <c r="C105" t="s" s="58">
        <v>90</v>
      </c>
      <c r="D105" t="s" s="58">
        <v>28</v>
      </c>
      <c r="E105" t="s" s="58">
        <v>29</v>
      </c>
      <c r="F105" t="s" s="58">
        <v>30</v>
      </c>
      <c r="G105" s="59">
        <v>1220</v>
      </c>
      <c r="H105" s="60">
        <f>G105*1.11</f>
        <v>1354.2</v>
      </c>
      <c r="I105" s="60">
        <v>30</v>
      </c>
      <c r="J105" s="60">
        <f>(G105*$K$2)</f>
        <v>220.242105263158</v>
      </c>
      <c r="K105" s="60">
        <f>SUBTOTAL(9,H105:J105)</f>
        <v>1604.442105263160</v>
      </c>
      <c r="L105" s="60">
        <f>H105*30%</f>
        <v>406.26</v>
      </c>
      <c r="M105" s="61">
        <f>G105*16.5</f>
        <v>20130</v>
      </c>
      <c r="N105" s="60">
        <f>H105*J$3</f>
        <v>25729.8</v>
      </c>
      <c r="O105" s="60">
        <v>510</v>
      </c>
      <c r="P105" s="60">
        <f>J105*J$3</f>
        <v>4184.6</v>
      </c>
      <c r="Q105" s="60">
        <f>SUM(N105:P105)</f>
        <v>30424.4</v>
      </c>
      <c r="R105" s="62">
        <f>N105*30%</f>
        <v>7718.94</v>
      </c>
    </row>
    <row r="106" ht="15" customHeight="1">
      <c r="A106" s="24"/>
      <c r="B106" t="s" s="63">
        <v>90</v>
      </c>
      <c r="C106" t="s" s="64">
        <v>27</v>
      </c>
      <c r="D106" t="s" s="64">
        <v>28</v>
      </c>
      <c r="E106" t="s" s="64">
        <v>29</v>
      </c>
      <c r="F106" t="s" s="64">
        <v>30</v>
      </c>
      <c r="G106" s="65">
        <v>1220</v>
      </c>
      <c r="H106" s="61">
        <f>G106*1.22</f>
        <v>1488.4</v>
      </c>
      <c r="I106" s="61">
        <v>30</v>
      </c>
      <c r="J106" s="61">
        <f>(G106*$K$2)</f>
        <v>220.242105263158</v>
      </c>
      <c r="K106" s="61">
        <f>SUBTOTAL(9,H106:J106)</f>
        <v>1738.642105263160</v>
      </c>
      <c r="L106" s="61">
        <f>H106*30%</f>
        <v>446.52</v>
      </c>
      <c r="M106" s="61">
        <f>G106*19</f>
        <v>23180</v>
      </c>
      <c r="N106" s="61">
        <f>H106*J$3</f>
        <v>28279.6</v>
      </c>
      <c r="O106" s="61">
        <v>510</v>
      </c>
      <c r="P106" s="61">
        <f>J106*J$3</f>
        <v>4184.6</v>
      </c>
      <c r="Q106" s="61">
        <f>SUM(N106:P106)</f>
        <v>32974.2</v>
      </c>
      <c r="R106" s="66">
        <f>N106*30%</f>
        <v>8483.879999999999</v>
      </c>
    </row>
    <row r="107" ht="15" customHeight="1">
      <c r="A107" s="24"/>
      <c r="B107" t="s" s="57">
        <v>27</v>
      </c>
      <c r="C107" t="s" s="58">
        <v>91</v>
      </c>
      <c r="D107" t="s" s="58">
        <v>28</v>
      </c>
      <c r="E107" t="s" s="58">
        <v>29</v>
      </c>
      <c r="F107" t="s" s="58">
        <v>30</v>
      </c>
      <c r="G107" s="59">
        <v>2682</v>
      </c>
      <c r="H107" s="60">
        <f>G107*1.26</f>
        <v>3379.32</v>
      </c>
      <c r="I107" s="60">
        <v>30</v>
      </c>
      <c r="J107" s="60">
        <f>(G107*$K$2)</f>
        <v>484.171578947369</v>
      </c>
      <c r="K107" s="60">
        <f>SUBTOTAL(9,H107:J107)</f>
        <v>3893.491578947370</v>
      </c>
      <c r="L107" s="60">
        <f>H107*30%</f>
        <v>1013.796</v>
      </c>
      <c r="M107" s="61">
        <f>G107*25</f>
        <v>67050</v>
      </c>
      <c r="N107" s="60">
        <f>H107*J$3</f>
        <v>64207.08</v>
      </c>
      <c r="O107" s="60">
        <v>510</v>
      </c>
      <c r="P107" s="60">
        <f>J107*J$3</f>
        <v>9199.260000000009</v>
      </c>
      <c r="Q107" s="60">
        <f>SUM(N107:P107)</f>
        <v>73916.34</v>
      </c>
      <c r="R107" s="62">
        <f>N107*30%</f>
        <v>19262.124</v>
      </c>
    </row>
    <row r="108" ht="15" customHeight="1">
      <c r="A108" s="24"/>
      <c r="B108" t="s" s="57">
        <v>27</v>
      </c>
      <c r="C108" t="s" s="58">
        <v>92</v>
      </c>
      <c r="D108" t="s" s="58">
        <v>28</v>
      </c>
      <c r="E108" t="s" s="58">
        <v>29</v>
      </c>
      <c r="F108" t="s" s="58">
        <v>30</v>
      </c>
      <c r="G108" s="59">
        <v>1476</v>
      </c>
      <c r="H108" s="60">
        <f>G108*1.21</f>
        <v>1785.96</v>
      </c>
      <c r="I108" s="60">
        <v>30</v>
      </c>
      <c r="J108" s="60">
        <f>(G108*$K$2)</f>
        <v>266.456842105264</v>
      </c>
      <c r="K108" s="60">
        <f>SUBTOTAL(9,H108:J108)</f>
        <v>2082.416842105260</v>
      </c>
      <c r="L108" s="60">
        <f>H108*30%</f>
        <v>535.788</v>
      </c>
      <c r="M108" s="61">
        <f>G108*23</f>
        <v>33948</v>
      </c>
      <c r="N108" s="60">
        <f>H108*J$3</f>
        <v>33933.24</v>
      </c>
      <c r="O108" s="60">
        <v>510</v>
      </c>
      <c r="P108" s="60">
        <f>J108*J$3</f>
        <v>5062.680000000020</v>
      </c>
      <c r="Q108" s="60">
        <f>SUM(N108:P108)</f>
        <v>39505.92</v>
      </c>
      <c r="R108" s="62">
        <f>N108*30%</f>
        <v>10179.972</v>
      </c>
    </row>
    <row r="109" ht="15" customHeight="1">
      <c r="A109" s="24"/>
      <c r="B109" t="s" s="63">
        <v>93</v>
      </c>
      <c r="C109" t="s" s="64">
        <v>27</v>
      </c>
      <c r="D109" t="s" s="64">
        <v>28</v>
      </c>
      <c r="E109" t="s" s="64">
        <v>29</v>
      </c>
      <c r="F109" t="s" s="64">
        <v>30</v>
      </c>
      <c r="G109" s="65">
        <v>2176</v>
      </c>
      <c r="H109" s="61">
        <f>G109*1.24</f>
        <v>2698.24</v>
      </c>
      <c r="I109" s="61">
        <v>30</v>
      </c>
      <c r="J109" s="61">
        <f>(G109*$K$2)</f>
        <v>392.825263157895</v>
      </c>
      <c r="K109" s="61">
        <f>SUBTOTAL(9,H109:J109)</f>
        <v>3121.0652631579</v>
      </c>
      <c r="L109" s="61">
        <f>H109*30%</f>
        <v>809.472</v>
      </c>
      <c r="M109" s="61">
        <v>459</v>
      </c>
      <c r="N109" s="61">
        <f>H109*J$3</f>
        <v>51266.56</v>
      </c>
      <c r="O109" s="61">
        <v>510</v>
      </c>
      <c r="P109" s="61">
        <f>J109*J$3</f>
        <v>7463.680000000010</v>
      </c>
      <c r="Q109" s="61">
        <f>SUM(N109:P109)</f>
        <v>59240.24</v>
      </c>
      <c r="R109" s="66">
        <f>N109*30%</f>
        <v>15379.968</v>
      </c>
    </row>
    <row r="110" ht="15" customHeight="1">
      <c r="A110" s="24"/>
      <c r="B110" t="s" s="63">
        <v>92</v>
      </c>
      <c r="C110" t="s" s="64">
        <v>27</v>
      </c>
      <c r="D110" t="s" s="64">
        <v>28</v>
      </c>
      <c r="E110" t="s" s="64">
        <v>29</v>
      </c>
      <c r="F110" t="s" s="64">
        <v>30</v>
      </c>
      <c r="G110" s="65">
        <v>1737</v>
      </c>
      <c r="H110" s="61">
        <f>G110*1.21</f>
        <v>2101.77</v>
      </c>
      <c r="I110" s="61">
        <v>30</v>
      </c>
      <c r="J110" s="61">
        <f>(G110*$K$2)</f>
        <v>313.574210526316</v>
      </c>
      <c r="K110" s="61">
        <f>SUBTOTAL(9,H110:J110)</f>
        <v>2445.344210526320</v>
      </c>
      <c r="L110" s="61">
        <f>H110*30%</f>
        <v>630.5309999999999</v>
      </c>
      <c r="M110" s="61">
        <f>G110*23</f>
        <v>39951</v>
      </c>
      <c r="N110" s="61">
        <f>H110*J$3</f>
        <v>39933.63</v>
      </c>
      <c r="O110" s="61">
        <v>510</v>
      </c>
      <c r="P110" s="61">
        <f>J110*J$3</f>
        <v>5957.91</v>
      </c>
      <c r="Q110" s="61">
        <f>SUM(N110:P110)</f>
        <v>46401.54</v>
      </c>
      <c r="R110" s="66">
        <f>N110*30%</f>
        <v>11980.089</v>
      </c>
    </row>
    <row r="111" ht="15" customHeight="1">
      <c r="A111" s="24"/>
      <c r="B111" t="s" s="63">
        <v>94</v>
      </c>
      <c r="C111" t="s" s="64">
        <v>27</v>
      </c>
      <c r="D111" t="s" s="64">
        <v>28</v>
      </c>
      <c r="E111" t="s" s="64">
        <v>29</v>
      </c>
      <c r="F111" t="s" s="64">
        <v>30</v>
      </c>
      <c r="G111" s="65">
        <v>2491</v>
      </c>
      <c r="H111" s="61">
        <f>G111*1.26</f>
        <v>3138.66</v>
      </c>
      <c r="I111" s="61">
        <v>30</v>
      </c>
      <c r="J111" s="61">
        <f>(G111*$K$2)</f>
        <v>449.691052631580</v>
      </c>
      <c r="K111" s="61">
        <f>SUBTOTAL(9,H111:J111)</f>
        <v>3618.351052631580</v>
      </c>
      <c r="L111" s="61">
        <f>H111*30%</f>
        <v>941.598</v>
      </c>
      <c r="M111" s="61">
        <f>G111*19</f>
        <v>47329</v>
      </c>
      <c r="N111" s="61">
        <f>H111*J$3</f>
        <v>59634.54</v>
      </c>
      <c r="O111" s="61">
        <v>510</v>
      </c>
      <c r="P111" s="61">
        <f>J111*J$3</f>
        <v>8544.130000000019</v>
      </c>
      <c r="Q111" s="61">
        <f>SUM(N111:P111)</f>
        <v>68688.67</v>
      </c>
      <c r="R111" s="66">
        <f>N111*30%</f>
        <v>17890.362</v>
      </c>
    </row>
    <row r="112" ht="15" customHeight="1">
      <c r="A112" s="24"/>
      <c r="B112" t="s" s="63">
        <v>95</v>
      </c>
      <c r="C112" t="s" s="64">
        <v>27</v>
      </c>
      <c r="D112" t="s" s="64">
        <v>28</v>
      </c>
      <c r="E112" t="s" s="64">
        <v>29</v>
      </c>
      <c r="F112" t="s" s="64">
        <v>30</v>
      </c>
      <c r="G112" s="65">
        <v>1119</v>
      </c>
      <c r="H112" s="61">
        <f>G112*1.22</f>
        <v>1365.18</v>
      </c>
      <c r="I112" s="61">
        <v>30</v>
      </c>
      <c r="J112" s="61">
        <f>(G112*$K$2)</f>
        <v>202.008947368421</v>
      </c>
      <c r="K112" s="61">
        <f>SUBTOTAL(9,H112:J112)</f>
        <v>1597.188947368420</v>
      </c>
      <c r="L112" s="61">
        <f>H112*30%</f>
        <v>409.554</v>
      </c>
      <c r="M112" s="61">
        <f>G112*18</f>
        <v>20142</v>
      </c>
      <c r="N112" s="61">
        <f>H112*J$3</f>
        <v>25938.42</v>
      </c>
      <c r="O112" s="61">
        <v>510</v>
      </c>
      <c r="P112" s="61">
        <f>J112*J$3</f>
        <v>3838.17</v>
      </c>
      <c r="Q112" s="61">
        <f>SUM(N112:P112)</f>
        <v>30286.59</v>
      </c>
      <c r="R112" s="66">
        <f>N112*30%</f>
        <v>7781.526</v>
      </c>
    </row>
    <row r="113" ht="15" customHeight="1">
      <c r="A113" s="24"/>
      <c r="B113" t="s" s="57">
        <v>27</v>
      </c>
      <c r="C113" t="s" s="58">
        <v>95</v>
      </c>
      <c r="D113" t="s" s="58">
        <v>28</v>
      </c>
      <c r="E113" t="s" s="58">
        <v>29</v>
      </c>
      <c r="F113" t="s" s="58">
        <v>30</v>
      </c>
      <c r="G113" s="59">
        <f>1119</f>
        <v>1119</v>
      </c>
      <c r="H113" s="60">
        <f>G113*1.11</f>
        <v>1242.09</v>
      </c>
      <c r="I113" s="60">
        <v>30</v>
      </c>
      <c r="J113" s="60">
        <f>(G113*$K$2)</f>
        <v>202.008947368421</v>
      </c>
      <c r="K113" s="60">
        <f>SUBTOTAL(9,H113:J113)</f>
        <v>1474.098947368420</v>
      </c>
      <c r="L113" s="60">
        <f>H113*30%</f>
        <v>372.627</v>
      </c>
      <c r="M113" s="61">
        <f>G113*16.5</f>
        <v>18463.5</v>
      </c>
      <c r="N113" s="60">
        <f>H113*J$3</f>
        <v>23599.71</v>
      </c>
      <c r="O113" s="60">
        <v>510</v>
      </c>
      <c r="P113" s="60">
        <f>J113*J$3</f>
        <v>3838.17</v>
      </c>
      <c r="Q113" s="60">
        <f>SUM(N113:P113)</f>
        <v>27947.88</v>
      </c>
      <c r="R113" s="62">
        <f>N113*30%</f>
        <v>7079.913</v>
      </c>
    </row>
    <row r="114" ht="15" customHeight="1">
      <c r="A114" s="24"/>
      <c r="B114" t="s" s="57">
        <v>27</v>
      </c>
      <c r="C114" t="s" s="58">
        <v>96</v>
      </c>
      <c r="D114" t="s" s="58">
        <v>28</v>
      </c>
      <c r="E114" t="s" s="58">
        <v>29</v>
      </c>
      <c r="F114" t="s" s="58">
        <v>30</v>
      </c>
      <c r="G114" s="59">
        <v>960</v>
      </c>
      <c r="H114" s="60">
        <f>G114*1.11</f>
        <v>1065.6</v>
      </c>
      <c r="I114" s="60">
        <v>30</v>
      </c>
      <c r="J114" s="60">
        <f>(G114*$K$2)</f>
        <v>173.305263157895</v>
      </c>
      <c r="K114" s="60">
        <f>SUBTOTAL(9,H114:J114)</f>
        <v>1268.9052631579</v>
      </c>
      <c r="L114" s="60">
        <f>H114*30%</f>
        <v>319.68</v>
      </c>
      <c r="M114" s="61">
        <f>G114*16.5</f>
        <v>15840</v>
      </c>
      <c r="N114" s="60">
        <f>H114*J$3</f>
        <v>20246.4</v>
      </c>
      <c r="O114" s="60">
        <v>510</v>
      </c>
      <c r="P114" s="60">
        <f>J114*J$3</f>
        <v>3292.800000000010</v>
      </c>
      <c r="Q114" s="60">
        <f>SUM(N114:P114)</f>
        <v>24049.2</v>
      </c>
      <c r="R114" s="62">
        <f>N114*30%</f>
        <v>6073.92</v>
      </c>
    </row>
    <row r="115" ht="15" customHeight="1">
      <c r="A115" s="24"/>
      <c r="B115" t="s" s="63">
        <v>96</v>
      </c>
      <c r="C115" t="s" s="64">
        <v>27</v>
      </c>
      <c r="D115" t="s" s="64">
        <v>28</v>
      </c>
      <c r="E115" t="s" s="64">
        <v>29</v>
      </c>
      <c r="F115" t="s" s="64">
        <v>30</v>
      </c>
      <c r="G115" s="65">
        <v>908</v>
      </c>
      <c r="H115" s="61">
        <f>G115*1.22</f>
        <v>1107.76</v>
      </c>
      <c r="I115" s="61">
        <v>30</v>
      </c>
      <c r="J115" s="61">
        <f>(G115*$K$2)</f>
        <v>163.917894736842</v>
      </c>
      <c r="K115" s="61">
        <f>SUBTOTAL(9,H115:J115)</f>
        <v>1301.677894736840</v>
      </c>
      <c r="L115" s="61">
        <f>H115*30%</f>
        <v>332.328</v>
      </c>
      <c r="M115" s="61">
        <f>G115*17.5</f>
        <v>15890</v>
      </c>
      <c r="N115" s="61">
        <f>H115*J$3</f>
        <v>21047.44</v>
      </c>
      <c r="O115" s="61">
        <v>510</v>
      </c>
      <c r="P115" s="61">
        <f>J115*J$3</f>
        <v>3114.44</v>
      </c>
      <c r="Q115" s="61">
        <f>SUM(N115:P115)</f>
        <v>24671.88</v>
      </c>
      <c r="R115" s="66">
        <f>N115*30%</f>
        <v>6314.232</v>
      </c>
    </row>
    <row r="116" ht="15" customHeight="1">
      <c r="A116" s="24"/>
      <c r="B116" t="s" s="57">
        <v>27</v>
      </c>
      <c r="C116" t="s" s="58">
        <v>97</v>
      </c>
      <c r="D116" t="s" s="58">
        <v>28</v>
      </c>
      <c r="E116" t="s" s="58">
        <v>29</v>
      </c>
      <c r="F116" t="s" s="58">
        <v>30</v>
      </c>
      <c r="G116" s="59">
        <v>273</v>
      </c>
      <c r="H116" s="60">
        <f>(G116*2)*2.4</f>
        <v>1310.4</v>
      </c>
      <c r="I116" s="60">
        <v>30</v>
      </c>
      <c r="J116" s="60">
        <f>(G116*$K$2)</f>
        <v>49.2836842105264</v>
      </c>
      <c r="K116" s="60">
        <f>SUBTOTAL(9,H116:J116)</f>
        <v>1389.683684210530</v>
      </c>
      <c r="L116" s="60">
        <f>H116*30%</f>
        <v>393.12</v>
      </c>
      <c r="M116" s="61">
        <f>G116*30</f>
        <v>8190</v>
      </c>
      <c r="N116" s="60">
        <f>H116*J$3</f>
        <v>24897.6</v>
      </c>
      <c r="O116" s="60">
        <v>510</v>
      </c>
      <c r="P116" s="60">
        <f>J116*J$3</f>
        <v>936.390000000002</v>
      </c>
      <c r="Q116" s="60">
        <f>SUM(N116:P116)</f>
        <v>26343.99</v>
      </c>
      <c r="R116" s="62">
        <f>N116*30%</f>
        <v>7469.28</v>
      </c>
    </row>
    <row r="117" ht="15" customHeight="1">
      <c r="A117" s="24"/>
      <c r="B117" t="s" s="63">
        <v>97</v>
      </c>
      <c r="C117" t="s" s="64">
        <v>27</v>
      </c>
      <c r="D117" t="s" s="64">
        <v>28</v>
      </c>
      <c r="E117" t="s" s="64">
        <v>29</v>
      </c>
      <c r="F117" t="s" s="64">
        <v>30</v>
      </c>
      <c r="G117" s="65">
        <v>273</v>
      </c>
      <c r="H117" s="61">
        <f>(G117*2)*2.4</f>
        <v>1310.4</v>
      </c>
      <c r="I117" s="61">
        <v>30</v>
      </c>
      <c r="J117" s="61">
        <f>(G117*$K$2)</f>
        <v>49.2836842105264</v>
      </c>
      <c r="K117" s="61">
        <f>SUBTOTAL(9,H117:J117)</f>
        <v>1389.683684210530</v>
      </c>
      <c r="L117" s="61">
        <f>H117*30%</f>
        <v>393.12</v>
      </c>
      <c r="M117" s="61">
        <f>G117*30</f>
        <v>8190</v>
      </c>
      <c r="N117" s="61">
        <f>H117*J$3</f>
        <v>24897.6</v>
      </c>
      <c r="O117" s="61">
        <v>510</v>
      </c>
      <c r="P117" s="61">
        <f>J117*J$3</f>
        <v>936.390000000002</v>
      </c>
      <c r="Q117" s="61">
        <f>SUM(N117:P117)</f>
        <v>26343.99</v>
      </c>
      <c r="R117" s="66">
        <f>N117*30%</f>
        <v>7469.28</v>
      </c>
    </row>
    <row r="118" ht="15" customHeight="1">
      <c r="A118" s="24"/>
      <c r="B118" t="s" s="57">
        <v>27</v>
      </c>
      <c r="C118" t="s" s="58">
        <v>98</v>
      </c>
      <c r="D118" t="s" s="58">
        <v>28</v>
      </c>
      <c r="E118" t="s" s="58">
        <v>29</v>
      </c>
      <c r="F118" t="s" s="58">
        <v>30</v>
      </c>
      <c r="G118" s="59">
        <v>223</v>
      </c>
      <c r="H118" s="60">
        <f>(G118*2)*2.4</f>
        <v>1070.4</v>
      </c>
      <c r="I118" s="60">
        <v>30</v>
      </c>
      <c r="J118" s="60">
        <f>(G118*$K$2)</f>
        <v>40.2573684210527</v>
      </c>
      <c r="K118" s="60">
        <f>SUBTOTAL(9,H118:J118)</f>
        <v>1140.657368421050</v>
      </c>
      <c r="L118" s="60">
        <f>H118*30%</f>
        <v>321.12</v>
      </c>
      <c r="M118" s="61">
        <f>G118*30</f>
        <v>6690</v>
      </c>
      <c r="N118" s="60">
        <f>H118*J$3</f>
        <v>20337.6</v>
      </c>
      <c r="O118" s="60">
        <v>510</v>
      </c>
      <c r="P118" s="60">
        <f>J118*J$3</f>
        <v>764.890000000001</v>
      </c>
      <c r="Q118" s="60">
        <f>SUM(N118:P118)</f>
        <v>21612.49</v>
      </c>
      <c r="R118" s="62">
        <f>N118*30%</f>
        <v>6101.28</v>
      </c>
    </row>
    <row r="119" ht="15" customHeight="1">
      <c r="A119" s="24"/>
      <c r="B119" t="s" s="63">
        <v>99</v>
      </c>
      <c r="C119" t="s" s="64">
        <v>27</v>
      </c>
      <c r="D119" t="s" s="64">
        <v>28</v>
      </c>
      <c r="E119" t="s" s="64">
        <v>29</v>
      </c>
      <c r="F119" t="s" s="64">
        <v>30</v>
      </c>
      <c r="G119" s="65">
        <v>223</v>
      </c>
      <c r="H119" s="61">
        <f>(G119*2)*2.4</f>
        <v>1070.4</v>
      </c>
      <c r="I119" s="61">
        <v>30</v>
      </c>
      <c r="J119" s="61">
        <f>(G119*$K$2)</f>
        <v>40.2573684210527</v>
      </c>
      <c r="K119" s="61">
        <f>SUBTOTAL(9,H119:J119)</f>
        <v>1140.657368421050</v>
      </c>
      <c r="L119" s="61">
        <f>H119*30%</f>
        <v>321.12</v>
      </c>
      <c r="M119" s="61">
        <f>G119*30</f>
        <v>6690</v>
      </c>
      <c r="N119" s="61">
        <f>H119*J$3</f>
        <v>20337.6</v>
      </c>
      <c r="O119" s="61">
        <v>510</v>
      </c>
      <c r="P119" s="61">
        <f>J119*J$3</f>
        <v>764.890000000001</v>
      </c>
      <c r="Q119" s="61">
        <f>SUM(N119:P119)</f>
        <v>21612.49</v>
      </c>
      <c r="R119" s="66">
        <f>N119*30%</f>
        <v>6101.28</v>
      </c>
    </row>
    <row r="120" ht="15" customHeight="1">
      <c r="A120" s="24"/>
      <c r="B120" t="s" s="57">
        <v>27</v>
      </c>
      <c r="C120" t="s" s="58">
        <v>100</v>
      </c>
      <c r="D120" t="s" s="58">
        <v>28</v>
      </c>
      <c r="E120" t="s" s="58">
        <v>29</v>
      </c>
      <c r="F120" t="s" s="58">
        <v>30</v>
      </c>
      <c r="G120" s="59">
        <v>250</v>
      </c>
      <c r="H120" s="60">
        <f>(G120*2)*2.4</f>
        <v>1200</v>
      </c>
      <c r="I120" s="60">
        <v>30</v>
      </c>
      <c r="J120" s="60">
        <f>(G120*$K$2)</f>
        <v>45.1315789473685</v>
      </c>
      <c r="K120" s="60">
        <f>SUBTOTAL(9,H120:J120)</f>
        <v>1275.131578947370</v>
      </c>
      <c r="L120" s="60">
        <f>H120*30%</f>
        <v>360</v>
      </c>
      <c r="M120" s="61">
        <f>G120*30</f>
        <v>7500</v>
      </c>
      <c r="N120" s="60">
        <f>H120*J$3</f>
        <v>22800</v>
      </c>
      <c r="O120" s="60">
        <v>510</v>
      </c>
      <c r="P120" s="60">
        <f>J120*J$3</f>
        <v>857.500000000002</v>
      </c>
      <c r="Q120" s="60">
        <f>SUM(N120:P120)</f>
        <v>24167.5</v>
      </c>
      <c r="R120" s="62">
        <f>N120*30%</f>
        <v>6840</v>
      </c>
    </row>
    <row r="121" ht="15" customHeight="1">
      <c r="A121" s="24"/>
      <c r="B121" t="s" s="63">
        <v>100</v>
      </c>
      <c r="C121" t="s" s="64">
        <v>27</v>
      </c>
      <c r="D121" t="s" s="64">
        <v>28</v>
      </c>
      <c r="E121" t="s" s="64">
        <v>29</v>
      </c>
      <c r="F121" t="s" s="64">
        <v>30</v>
      </c>
      <c r="G121" s="65">
        <v>223</v>
      </c>
      <c r="H121" s="61">
        <f>(G121*2)*2.4</f>
        <v>1070.4</v>
      </c>
      <c r="I121" s="61">
        <v>30</v>
      </c>
      <c r="J121" s="61">
        <f>(G121*$K$2)</f>
        <v>40.2573684210527</v>
      </c>
      <c r="K121" s="61">
        <f>SUBTOTAL(9,H121:J121)</f>
        <v>1140.657368421050</v>
      </c>
      <c r="L121" s="61">
        <f>H121*30%</f>
        <v>321.12</v>
      </c>
      <c r="M121" s="61">
        <f>G121*30</f>
        <v>6690</v>
      </c>
      <c r="N121" s="61">
        <f>H121*J$3</f>
        <v>20337.6</v>
      </c>
      <c r="O121" s="61">
        <v>510</v>
      </c>
      <c r="P121" s="61">
        <f>J121*J$3</f>
        <v>764.890000000001</v>
      </c>
      <c r="Q121" s="61">
        <f>SUM(N121:P121)</f>
        <v>21612.49</v>
      </c>
      <c r="R121" s="66">
        <f>N121*30%</f>
        <v>6101.28</v>
      </c>
    </row>
    <row r="122" ht="15" customHeight="1">
      <c r="A122" s="24"/>
      <c r="B122" t="s" s="57">
        <v>27</v>
      </c>
      <c r="C122" t="s" s="58">
        <v>101</v>
      </c>
      <c r="D122" t="s" s="58">
        <v>28</v>
      </c>
      <c r="E122" t="s" s="58">
        <v>29</v>
      </c>
      <c r="F122" t="s" s="58">
        <v>30</v>
      </c>
      <c r="G122" s="59">
        <v>1062</v>
      </c>
      <c r="H122" s="60">
        <f>G122*1.11</f>
        <v>1178.82</v>
      </c>
      <c r="I122" s="60">
        <v>30</v>
      </c>
      <c r="J122" s="60">
        <f>(G122*$K$2)</f>
        <v>191.718947368421</v>
      </c>
      <c r="K122" s="60">
        <f>SUBTOTAL(9,H122:J122)</f>
        <v>1400.538947368420</v>
      </c>
      <c r="L122" s="60">
        <f>H122*30%</f>
        <v>353.646</v>
      </c>
      <c r="M122" s="61">
        <f>G122*16.5</f>
        <v>17523</v>
      </c>
      <c r="N122" s="60">
        <f>H122*J$3</f>
        <v>22397.58</v>
      </c>
      <c r="O122" s="60">
        <v>510</v>
      </c>
      <c r="P122" s="60">
        <f>J122*J$3</f>
        <v>3642.66</v>
      </c>
      <c r="Q122" s="60">
        <f>SUM(N122:P122)</f>
        <v>26550.24</v>
      </c>
      <c r="R122" s="62">
        <f>N122*30%</f>
        <v>6719.274</v>
      </c>
    </row>
    <row r="123" ht="15" customHeight="1">
      <c r="A123" s="24"/>
      <c r="B123" t="s" s="63">
        <v>101</v>
      </c>
      <c r="C123" t="s" s="64">
        <v>27</v>
      </c>
      <c r="D123" t="s" s="64">
        <v>28</v>
      </c>
      <c r="E123" t="s" s="64">
        <v>29</v>
      </c>
      <c r="F123" t="s" s="64">
        <v>30</v>
      </c>
      <c r="G123" s="65">
        <v>1330</v>
      </c>
      <c r="H123" s="61">
        <f>G123*1.21</f>
        <v>1609.3</v>
      </c>
      <c r="I123" s="61">
        <v>30</v>
      </c>
      <c r="J123" s="61">
        <f>(G123*$K$2)</f>
        <v>240.1</v>
      </c>
      <c r="K123" s="61">
        <f>SUBTOTAL(9,H123:J123)</f>
        <v>1879.4</v>
      </c>
      <c r="L123" s="61">
        <f>H123*30%</f>
        <v>482.79</v>
      </c>
      <c r="M123" s="61">
        <f>G123*18</f>
        <v>23940</v>
      </c>
      <c r="N123" s="61">
        <f>H123*J$3</f>
        <v>30576.7</v>
      </c>
      <c r="O123" s="61">
        <v>510</v>
      </c>
      <c r="P123" s="61">
        <f>J123*J$3</f>
        <v>4561.9</v>
      </c>
      <c r="Q123" s="61">
        <f>SUM(N123:P123)</f>
        <v>35648.6</v>
      </c>
      <c r="R123" s="66">
        <f>N123*30%</f>
        <v>9173.01</v>
      </c>
    </row>
    <row r="124" ht="15" customHeight="1">
      <c r="A124" s="24"/>
      <c r="B124" t="s" s="57">
        <v>27</v>
      </c>
      <c r="C124" t="s" s="58">
        <v>102</v>
      </c>
      <c r="D124" t="s" s="58">
        <v>28</v>
      </c>
      <c r="E124" t="s" s="58">
        <v>29</v>
      </c>
      <c r="F124" t="s" s="58">
        <v>30</v>
      </c>
      <c r="G124" s="59">
        <v>441</v>
      </c>
      <c r="H124" s="60">
        <f>(G124*2)*2.4</f>
        <v>2116.8</v>
      </c>
      <c r="I124" s="60">
        <v>30</v>
      </c>
      <c r="J124" s="60">
        <f>(G124*$K$2)</f>
        <v>79.612105263158</v>
      </c>
      <c r="K124" s="60">
        <f>SUBTOTAL(9,H124:J124)</f>
        <v>2226.412105263160</v>
      </c>
      <c r="L124" s="60">
        <f>H124*30%</f>
        <v>635.04</v>
      </c>
      <c r="M124" s="61">
        <f>G124*30</f>
        <v>13230</v>
      </c>
      <c r="N124" s="60">
        <f>H124*J$3</f>
        <v>40219.2</v>
      </c>
      <c r="O124" s="60">
        <v>510</v>
      </c>
      <c r="P124" s="60">
        <f>J124*J$3</f>
        <v>1512.63</v>
      </c>
      <c r="Q124" s="60">
        <f>SUM(N124:P124)</f>
        <v>42241.83</v>
      </c>
      <c r="R124" s="62">
        <f>N124*30%</f>
        <v>12065.76</v>
      </c>
    </row>
    <row r="125" ht="15" customHeight="1">
      <c r="A125" s="24"/>
      <c r="B125" t="s" s="68">
        <v>103</v>
      </c>
      <c r="C125" t="s" s="69">
        <v>27</v>
      </c>
      <c r="D125" t="s" s="69">
        <v>28</v>
      </c>
      <c r="E125" t="s" s="69">
        <v>29</v>
      </c>
      <c r="F125" t="s" s="69">
        <v>30</v>
      </c>
      <c r="G125" s="70">
        <v>269</v>
      </c>
      <c r="H125" s="71">
        <f>(G125*2)*2.4</f>
        <v>1291.2</v>
      </c>
      <c r="I125" s="71">
        <v>30</v>
      </c>
      <c r="J125" s="71">
        <f>(G125*$K$2)</f>
        <v>48.5615789473685</v>
      </c>
      <c r="K125" s="71">
        <f>SUBTOTAL(9,H125:J125)</f>
        <v>1369.761578947370</v>
      </c>
      <c r="L125" s="71">
        <f>H125*30%</f>
        <v>387.36</v>
      </c>
      <c r="M125" s="72">
        <f>G125*30</f>
        <v>8070</v>
      </c>
      <c r="N125" s="71">
        <f>H125*J$3</f>
        <v>24532.8</v>
      </c>
      <c r="O125" s="71">
        <v>510</v>
      </c>
      <c r="P125" s="71">
        <f>J125*J$3</f>
        <v>922.670000000002</v>
      </c>
      <c r="Q125" s="71">
        <f>SUM(N125:P125)</f>
        <v>25965.47</v>
      </c>
      <c r="R125" s="73">
        <f>N125*30%</f>
        <v>7359.84</v>
      </c>
    </row>
    <row r="126" ht="14.05" customHeight="1">
      <c r="A126" s="14"/>
      <c r="B126" s="74"/>
      <c r="C126" s="74"/>
      <c r="D126" s="74"/>
      <c r="E126" s="74"/>
      <c r="F126" s="74"/>
      <c r="G126" s="74"/>
      <c r="H126" s="74"/>
      <c r="I126" s="74"/>
      <c r="J126" s="75"/>
      <c r="K126" s="75"/>
      <c r="L126" s="76"/>
      <c r="M126" s="74"/>
      <c r="N126" s="74"/>
      <c r="O126" s="74"/>
      <c r="P126" s="75"/>
      <c r="Q126" s="75"/>
      <c r="R126" s="77"/>
    </row>
    <row r="127" ht="16" customHeight="1">
      <c r="A127" s="14"/>
      <c r="B127" s="78"/>
      <c r="C127" s="78"/>
      <c r="D127" s="78"/>
      <c r="E127" s="78"/>
      <c r="F127" s="78"/>
      <c r="G127" s="78"/>
      <c r="H127" s="78"/>
      <c r="I127" s="78"/>
      <c r="J127" s="79"/>
      <c r="K127" s="79"/>
      <c r="L127" s="79"/>
      <c r="M127" s="78"/>
      <c r="N127" s="78"/>
      <c r="O127" s="78"/>
      <c r="P127" s="79"/>
      <c r="Q127" s="79"/>
      <c r="R127" s="36"/>
    </row>
    <row r="128" ht="16.5" customHeight="1">
      <c r="A128" s="24"/>
      <c r="B128" t="s" s="80">
        <v>104</v>
      </c>
      <c r="C128" s="81"/>
      <c r="D128" s="81"/>
      <c r="E128" s="81"/>
      <c r="F128" s="81"/>
      <c r="G128" s="81"/>
      <c r="H128" s="82"/>
      <c r="I128" s="82"/>
      <c r="J128" s="83"/>
      <c r="K128" s="83"/>
      <c r="L128" s="83"/>
      <c r="M128" s="84"/>
      <c r="N128" s="82"/>
      <c r="O128" s="82"/>
      <c r="P128" s="83"/>
      <c r="Q128" s="83"/>
      <c r="R128" s="85"/>
    </row>
    <row r="129" ht="14.25" customHeight="1">
      <c r="A129" s="24"/>
      <c r="B129" t="s" s="86">
        <v>105</v>
      </c>
      <c r="C129" s="87"/>
      <c r="D129" s="87"/>
      <c r="E129" s="87"/>
      <c r="F129" s="87"/>
      <c r="G129" s="87"/>
      <c r="H129" s="87"/>
      <c r="I129" s="87"/>
      <c r="J129" s="87"/>
      <c r="K129" s="87"/>
      <c r="L129" s="87"/>
      <c r="M129" s="87"/>
      <c r="N129" s="87"/>
      <c r="O129" s="87"/>
      <c r="P129" s="87"/>
      <c r="Q129" s="87"/>
      <c r="R129" s="88"/>
    </row>
    <row r="130" ht="14.25" customHeight="1">
      <c r="A130" s="24"/>
      <c r="B130" t="s" s="86">
        <v>106</v>
      </c>
      <c r="C130" s="87"/>
      <c r="D130" s="87"/>
      <c r="E130" s="87"/>
      <c r="F130" s="87"/>
      <c r="G130" s="87"/>
      <c r="H130" s="87"/>
      <c r="I130" s="87"/>
      <c r="J130" s="87"/>
      <c r="K130" s="87"/>
      <c r="L130" s="87"/>
      <c r="M130" s="87"/>
      <c r="N130" s="87"/>
      <c r="O130" s="87"/>
      <c r="P130" s="87"/>
      <c r="Q130" s="87"/>
      <c r="R130" s="88"/>
    </row>
    <row r="131" ht="13.55" customHeight="1">
      <c r="A131" s="24"/>
      <c r="B131" t="s" s="86">
        <v>107</v>
      </c>
      <c r="C131" s="87"/>
      <c r="D131" s="87"/>
      <c r="E131" s="87"/>
      <c r="F131" s="87"/>
      <c r="G131" s="87"/>
      <c r="H131" s="87"/>
      <c r="I131" s="87"/>
      <c r="J131" s="87"/>
      <c r="K131" s="87"/>
      <c r="L131" s="87"/>
      <c r="M131" s="87"/>
      <c r="N131" s="87"/>
      <c r="O131" s="87"/>
      <c r="P131" s="87"/>
      <c r="Q131" s="87"/>
      <c r="R131" s="88"/>
    </row>
    <row r="132" ht="13.55" customHeight="1">
      <c r="A132" s="24"/>
      <c r="B132" t="s" s="86">
        <v>108</v>
      </c>
      <c r="C132" s="87"/>
      <c r="D132" s="87"/>
      <c r="E132" s="87"/>
      <c r="F132" s="87"/>
      <c r="G132" s="87"/>
      <c r="H132" s="87"/>
      <c r="I132" s="87"/>
      <c r="J132" s="87"/>
      <c r="K132" s="87"/>
      <c r="L132" s="87"/>
      <c r="M132" s="87"/>
      <c r="N132" s="87"/>
      <c r="O132" s="87"/>
      <c r="P132" s="87"/>
      <c r="Q132" s="87"/>
      <c r="R132" s="88"/>
    </row>
    <row r="133" ht="13.55" customHeight="1">
      <c r="A133" s="24"/>
      <c r="B133" t="s" s="86">
        <v>109</v>
      </c>
      <c r="C133" s="87"/>
      <c r="D133" s="87"/>
      <c r="E133" s="87"/>
      <c r="F133" s="87"/>
      <c r="G133" s="87"/>
      <c r="H133" s="87"/>
      <c r="I133" s="87"/>
      <c r="J133" s="87"/>
      <c r="K133" s="87"/>
      <c r="L133" s="87"/>
      <c r="M133" s="87"/>
      <c r="N133" s="87"/>
      <c r="O133" s="87"/>
      <c r="P133" s="87"/>
      <c r="Q133" s="87"/>
      <c r="R133" s="88"/>
    </row>
    <row r="134" ht="13.55" customHeight="1">
      <c r="A134" s="24"/>
      <c r="B134" t="s" s="86">
        <v>110</v>
      </c>
      <c r="C134" s="87"/>
      <c r="D134" s="87"/>
      <c r="E134" s="87"/>
      <c r="F134" s="87"/>
      <c r="G134" s="87"/>
      <c r="H134" s="87"/>
      <c r="I134" s="87"/>
      <c r="J134" s="87"/>
      <c r="K134" s="87"/>
      <c r="L134" s="87"/>
      <c r="M134" s="87"/>
      <c r="N134" s="87"/>
      <c r="O134" s="87"/>
      <c r="P134" s="87"/>
      <c r="Q134" s="87"/>
      <c r="R134" s="88"/>
    </row>
    <row r="135" ht="13.55" customHeight="1">
      <c r="A135" s="24"/>
      <c r="B135" t="s" s="86">
        <v>111</v>
      </c>
      <c r="C135" s="87"/>
      <c r="D135" s="87"/>
      <c r="E135" s="87"/>
      <c r="F135" s="87"/>
      <c r="G135" s="87"/>
      <c r="H135" s="87"/>
      <c r="I135" s="87"/>
      <c r="J135" s="87"/>
      <c r="K135" s="87"/>
      <c r="L135" s="87"/>
      <c r="M135" s="87"/>
      <c r="N135" s="87"/>
      <c r="O135" s="87"/>
      <c r="P135" s="87"/>
      <c r="Q135" s="87"/>
      <c r="R135" s="88"/>
    </row>
    <row r="136" ht="13.55" customHeight="1">
      <c r="A136" s="24"/>
      <c r="B136" t="s" s="86">
        <v>112</v>
      </c>
      <c r="C136" s="87"/>
      <c r="D136" s="87"/>
      <c r="E136" s="87"/>
      <c r="F136" s="87"/>
      <c r="G136" s="87"/>
      <c r="H136" s="87"/>
      <c r="I136" s="87"/>
      <c r="J136" s="87"/>
      <c r="K136" s="87"/>
      <c r="L136" s="87"/>
      <c r="M136" s="87"/>
      <c r="N136" s="87"/>
      <c r="O136" s="87"/>
      <c r="P136" s="87"/>
      <c r="Q136" s="87"/>
      <c r="R136" s="88"/>
    </row>
    <row r="137" ht="13.55" customHeight="1">
      <c r="A137" s="24"/>
      <c r="B137" t="s" s="86">
        <v>113</v>
      </c>
      <c r="C137" s="87"/>
      <c r="D137" s="87"/>
      <c r="E137" s="87"/>
      <c r="F137" s="87"/>
      <c r="G137" s="87"/>
      <c r="H137" s="87"/>
      <c r="I137" s="87"/>
      <c r="J137" s="87"/>
      <c r="K137" s="87"/>
      <c r="L137" s="87"/>
      <c r="M137" s="87"/>
      <c r="N137" s="87"/>
      <c r="O137" s="87"/>
      <c r="P137" s="87"/>
      <c r="Q137" s="87"/>
      <c r="R137" s="88"/>
    </row>
    <row r="138" ht="13.55" customHeight="1">
      <c r="A138" s="24"/>
      <c r="B138" t="s" s="86">
        <v>114</v>
      </c>
      <c r="C138" s="87"/>
      <c r="D138" s="87"/>
      <c r="E138" s="87"/>
      <c r="F138" s="87"/>
      <c r="G138" s="87"/>
      <c r="H138" s="87"/>
      <c r="I138" s="87"/>
      <c r="J138" s="87"/>
      <c r="K138" s="87"/>
      <c r="L138" s="87"/>
      <c r="M138" s="87"/>
      <c r="N138" s="87"/>
      <c r="O138" s="87"/>
      <c r="P138" s="87"/>
      <c r="Q138" s="87"/>
      <c r="R138" s="88"/>
    </row>
    <row r="139" ht="13.55" customHeight="1">
      <c r="A139" s="24"/>
      <c r="B139" t="s" s="86">
        <v>115</v>
      </c>
      <c r="C139" s="87"/>
      <c r="D139" s="87"/>
      <c r="E139" s="87"/>
      <c r="F139" s="87"/>
      <c r="G139" s="87"/>
      <c r="H139" s="87"/>
      <c r="I139" s="87"/>
      <c r="J139" s="87"/>
      <c r="K139" s="87"/>
      <c r="L139" s="87"/>
      <c r="M139" s="87"/>
      <c r="N139" s="87"/>
      <c r="O139" s="87"/>
      <c r="P139" s="87"/>
      <c r="Q139" s="87"/>
      <c r="R139" s="88"/>
    </row>
    <row r="140" ht="13.55" customHeight="1">
      <c r="A140" s="24"/>
      <c r="B140" t="s" s="86">
        <v>116</v>
      </c>
      <c r="C140" s="87"/>
      <c r="D140" s="87"/>
      <c r="E140" s="87"/>
      <c r="F140" s="87"/>
      <c r="G140" s="87"/>
      <c r="H140" s="87"/>
      <c r="I140" s="87"/>
      <c r="J140" s="87"/>
      <c r="K140" s="87"/>
      <c r="L140" s="87"/>
      <c r="M140" s="87"/>
      <c r="N140" s="87"/>
      <c r="O140" s="87"/>
      <c r="P140" s="87"/>
      <c r="Q140" s="87"/>
      <c r="R140" s="88"/>
    </row>
    <row r="141" ht="13.55" customHeight="1">
      <c r="A141" s="24"/>
      <c r="B141" t="s" s="86">
        <v>117</v>
      </c>
      <c r="C141" s="87"/>
      <c r="D141" s="87"/>
      <c r="E141" s="87"/>
      <c r="F141" s="87"/>
      <c r="G141" s="87"/>
      <c r="H141" s="87"/>
      <c r="I141" s="87"/>
      <c r="J141" s="87"/>
      <c r="K141" s="87"/>
      <c r="L141" s="87"/>
      <c r="M141" s="87"/>
      <c r="N141" s="87"/>
      <c r="O141" s="87"/>
      <c r="P141" s="87"/>
      <c r="Q141" s="87"/>
      <c r="R141" s="88"/>
    </row>
    <row r="142" ht="13.55" customHeight="1">
      <c r="A142" s="24"/>
      <c r="B142" t="s" s="86">
        <v>118</v>
      </c>
      <c r="C142" s="87"/>
      <c r="D142" s="87"/>
      <c r="E142" s="87"/>
      <c r="F142" s="87"/>
      <c r="G142" s="87"/>
      <c r="H142" s="87"/>
      <c r="I142" s="87"/>
      <c r="J142" s="87"/>
      <c r="K142" s="87"/>
      <c r="L142" s="87"/>
      <c r="M142" s="87"/>
      <c r="N142" s="87"/>
      <c r="O142" s="87"/>
      <c r="P142" s="87"/>
      <c r="Q142" s="87"/>
      <c r="R142" s="88"/>
    </row>
    <row r="143" ht="13.55" customHeight="1">
      <c r="A143" s="24"/>
      <c r="B143" t="s" s="86">
        <v>119</v>
      </c>
      <c r="C143" s="87"/>
      <c r="D143" s="87"/>
      <c r="E143" s="87"/>
      <c r="F143" s="87"/>
      <c r="G143" s="87"/>
      <c r="H143" s="87"/>
      <c r="I143" s="87"/>
      <c r="J143" s="87"/>
      <c r="K143" s="87"/>
      <c r="L143" s="87"/>
      <c r="M143" s="87"/>
      <c r="N143" s="87"/>
      <c r="O143" s="87"/>
      <c r="P143" s="87"/>
      <c r="Q143" s="87"/>
      <c r="R143" s="88"/>
    </row>
    <row r="144" ht="13.55" customHeight="1">
      <c r="A144" s="24"/>
      <c r="B144" t="s" s="86">
        <v>120</v>
      </c>
      <c r="C144" s="87"/>
      <c r="D144" s="87"/>
      <c r="E144" s="87"/>
      <c r="F144" s="87"/>
      <c r="G144" s="87"/>
      <c r="H144" s="87"/>
      <c r="I144" s="87"/>
      <c r="J144" s="87"/>
      <c r="K144" s="87"/>
      <c r="L144" s="87"/>
      <c r="M144" s="87"/>
      <c r="N144" s="87"/>
      <c r="O144" s="87"/>
      <c r="P144" s="87"/>
      <c r="Q144" s="87"/>
      <c r="R144" s="88"/>
    </row>
    <row r="145" ht="16" customHeight="1">
      <c r="A145" s="24"/>
      <c r="B145" t="s" s="89">
        <v>121</v>
      </c>
      <c r="C145" s="90"/>
      <c r="D145" s="90"/>
      <c r="E145" s="90"/>
      <c r="F145" s="90"/>
      <c r="G145" s="90"/>
      <c r="H145" s="90"/>
      <c r="I145" s="90"/>
      <c r="J145" s="90"/>
      <c r="K145" s="90"/>
      <c r="L145" s="90"/>
      <c r="M145" s="90"/>
      <c r="N145" s="90"/>
      <c r="O145" s="90"/>
      <c r="P145" s="90"/>
      <c r="Q145" s="90"/>
      <c r="R145" s="91"/>
    </row>
    <row r="146" ht="14.05" customHeight="1">
      <c r="A146" s="92"/>
      <c r="B146" s="93"/>
      <c r="C146" s="93"/>
      <c r="D146" s="93"/>
      <c r="E146" s="93"/>
      <c r="F146" s="93"/>
      <c r="G146" s="93"/>
      <c r="H146" s="93"/>
      <c r="I146" s="93"/>
      <c r="J146" s="93"/>
      <c r="K146" s="93"/>
      <c r="L146" s="93"/>
      <c r="M146" s="93"/>
      <c r="N146" s="93"/>
      <c r="O146" s="93"/>
      <c r="P146" s="93"/>
      <c r="Q146" s="93"/>
      <c r="R146" s="94"/>
    </row>
  </sheetData>
  <mergeCells count="21">
    <mergeCell ref="B143:R143"/>
    <mergeCell ref="B144:R144"/>
    <mergeCell ref="B145:R145"/>
    <mergeCell ref="B146:R146"/>
    <mergeCell ref="B137:R137"/>
    <mergeCell ref="B138:R138"/>
    <mergeCell ref="B139:R139"/>
    <mergeCell ref="B140:R140"/>
    <mergeCell ref="B141:R141"/>
    <mergeCell ref="B142:R142"/>
    <mergeCell ref="B131:R131"/>
    <mergeCell ref="B132:R132"/>
    <mergeCell ref="B133:R133"/>
    <mergeCell ref="B134:R134"/>
    <mergeCell ref="B135:R135"/>
    <mergeCell ref="B136:R136"/>
    <mergeCell ref="B5:G5"/>
    <mergeCell ref="H5:K5"/>
    <mergeCell ref="N5:Q5"/>
    <mergeCell ref="B129:R129"/>
    <mergeCell ref="B130:R130"/>
  </mergeCells>
  <pageMargins left="0.3" right="0.13" top="0.33" bottom="0.48" header="0.3" footer="0.3"/>
  <pageSetup firstPageNumber="1" fitToHeight="1" fitToWidth="1" scale="70" useFirstPageNumber="0" orientation="landscape"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dimension ref="A1:E15"/>
  <sheetViews>
    <sheetView workbookViewId="0" showGridLines="0" defaultGridColor="1"/>
  </sheetViews>
  <sheetFormatPr defaultColWidth="10.8333" defaultRowHeight="15" customHeight="1" outlineLevelRow="0" outlineLevelCol="0"/>
  <cols>
    <col min="1" max="1" width="2.17188" style="95" customWidth="1"/>
    <col min="2" max="2" width="33" style="95" customWidth="1"/>
    <col min="3" max="3" width="64" style="95" customWidth="1"/>
    <col min="4" max="4" width="25.6719" style="95" customWidth="1"/>
    <col min="5" max="5" width="10.8516" style="95" customWidth="1"/>
    <col min="6" max="16384" width="10.8516" style="95" customWidth="1"/>
  </cols>
  <sheetData>
    <row r="1" ht="26" customHeight="1">
      <c r="A1" s="96"/>
      <c r="B1" t="s" s="97">
        <v>123</v>
      </c>
      <c r="C1" s="98"/>
      <c r="D1" s="98"/>
      <c r="E1" s="99"/>
    </row>
    <row r="2" ht="13.55" customHeight="1">
      <c r="A2" s="100"/>
      <c r="B2" s="101"/>
      <c r="C2" s="101"/>
      <c r="D2" s="101"/>
      <c r="E2" s="100"/>
    </row>
    <row r="3" ht="21" customHeight="1">
      <c r="A3" s="100"/>
      <c r="B3" t="s" s="102">
        <v>124</v>
      </c>
      <c r="C3" t="s" s="102">
        <v>125</v>
      </c>
      <c r="D3" t="s" s="102">
        <v>126</v>
      </c>
      <c r="E3" s="100"/>
    </row>
    <row r="4" ht="16" customHeight="1">
      <c r="A4" s="100"/>
      <c r="B4" t="s" s="103">
        <v>127</v>
      </c>
      <c r="C4" s="104">
        <v>150</v>
      </c>
      <c r="D4" t="s" s="105">
        <v>128</v>
      </c>
      <c r="E4" s="100"/>
    </row>
    <row r="5" ht="16" customHeight="1">
      <c r="A5" s="100"/>
      <c r="B5" t="s" s="103">
        <v>129</v>
      </c>
      <c r="C5" s="104">
        <v>150</v>
      </c>
      <c r="D5" t="s" s="105">
        <v>128</v>
      </c>
      <c r="E5" s="100"/>
    </row>
    <row r="6" ht="13.55" customHeight="1">
      <c r="A6" s="100"/>
      <c r="B6" s="100"/>
      <c r="C6" s="100"/>
      <c r="D6" s="100"/>
      <c r="E6" s="100"/>
    </row>
    <row r="7" ht="13.55" customHeight="1">
      <c r="A7" s="100"/>
      <c r="B7" t="s" s="106">
        <v>130</v>
      </c>
      <c r="C7" s="100"/>
      <c r="D7" s="100"/>
      <c r="E7" s="100"/>
    </row>
    <row r="8" ht="16" customHeight="1">
      <c r="A8" s="100"/>
      <c r="B8" s="107"/>
      <c r="C8" s="107"/>
      <c r="D8" s="107"/>
      <c r="E8" s="100"/>
    </row>
    <row r="9" ht="17" customHeight="1">
      <c r="A9" s="108"/>
      <c r="B9" t="s" s="109">
        <v>131</v>
      </c>
      <c r="C9" t="s" s="110">
        <v>132</v>
      </c>
      <c r="D9" t="s" s="111">
        <v>133</v>
      </c>
      <c r="E9" s="112"/>
    </row>
    <row r="10" ht="32" customHeight="1">
      <c r="A10" s="108"/>
      <c r="B10" t="s" s="113">
        <v>134</v>
      </c>
      <c r="C10" t="s" s="114">
        <v>135</v>
      </c>
      <c r="D10" t="s" s="115">
        <v>136</v>
      </c>
      <c r="E10" s="112"/>
    </row>
    <row r="11" ht="33.5" customHeight="1">
      <c r="A11" s="108"/>
      <c r="B11" s="116"/>
      <c r="C11" t="s" s="117">
        <v>137</v>
      </c>
      <c r="D11" s="118"/>
      <c r="E11" s="112"/>
    </row>
    <row r="12" ht="36.75" customHeight="1">
      <c r="A12" s="108"/>
      <c r="B12" s="116"/>
      <c r="C12" t="s" s="117">
        <v>138</v>
      </c>
      <c r="D12" s="118"/>
      <c r="E12" s="112"/>
    </row>
    <row r="13" ht="15.75" customHeight="1">
      <c r="A13" s="108"/>
      <c r="B13" t="s" s="119">
        <v>139</v>
      </c>
      <c r="C13" t="s" s="117">
        <v>140</v>
      </c>
      <c r="D13" t="s" s="120">
        <v>141</v>
      </c>
      <c r="E13" s="112"/>
    </row>
    <row r="14" ht="77.25" customHeight="1">
      <c r="A14" s="108"/>
      <c r="B14" t="s" s="119">
        <v>142</v>
      </c>
      <c r="C14" t="s" s="117">
        <v>143</v>
      </c>
      <c r="D14" t="s" s="120">
        <v>144</v>
      </c>
      <c r="E14" s="112"/>
    </row>
    <row r="15" ht="77.25" customHeight="1">
      <c r="A15" s="108"/>
      <c r="B15" t="s" s="121">
        <v>145</v>
      </c>
      <c r="C15" t="s" s="122">
        <v>146</v>
      </c>
      <c r="D15" t="s" s="123">
        <v>147</v>
      </c>
      <c r="E15" s="112"/>
    </row>
  </sheetData>
  <mergeCells count="3">
    <mergeCell ref="B1:D1"/>
    <mergeCell ref="B10:B12"/>
    <mergeCell ref="D10:D12"/>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